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omments2.xml" ContentType="application/vnd.openxmlformats-officedocument.spreadsheetml.comments+xml"/>
  <Override PartName="/xl/namedSheetViews/namedSheetView1.xml" ContentType="application/vnd.ms-excel.namedsheetviews+xml"/>
  <Override PartName="/xl/drawings/drawing5.xml" ContentType="application/vnd.openxmlformats-officedocument.drawing+xml"/>
  <Override PartName="/xl/tables/table2.xml" ContentType="application/vnd.openxmlformats-officedocument.spreadsheetml.table+xml"/>
  <Override PartName="/xl/comments3.xml" ContentType="application/vnd.openxmlformats-officedocument.spreadsheetml.comments+xml"/>
  <Override PartName="/xl/namedSheetViews/namedSheetView2.xml" ContentType="application/vnd.ms-excel.namedsheetviews+xml"/>
  <Override PartName="/xl/drawings/drawing6.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comments5.xml" ContentType="application/vnd.openxmlformats-officedocument.spreadsheetml.comments+xml"/>
  <Override PartName="/xl/threadedComments/threadedComment1.xml" ContentType="application/vnd.ms-excel.threadedcomments+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aptimcorp-my.sharepoint.com/personal/spencer_kurtz_aptim_com/Documents/Desktop/ENO Program Files/Program Calculator Templates/2024/Re-Branded for 2024/"/>
    </mc:Choice>
  </mc:AlternateContent>
  <xr:revisionPtr revIDLastSave="19" documentId="8_{A8069A94-70FF-4705-963F-74F712E36A34}" xr6:coauthVersionLast="47" xr6:coauthVersionMax="47" xr10:uidLastSave="{2F680CCA-DBBF-478F-9D67-A070D9E3B149}"/>
  <workbookProtection workbookAlgorithmName="SHA-512" workbookHashValue="uYZwj0QmB2WBILYnu6lwK4e13LPgEQn85MN9eK81VphWatqB5RiTJCh5qA90r8Ektw0WEBOoUSfRnzJ7wS8mBg==" workbookSaltValue="00gvm7FZgiCQsoXq5upFCg==" workbookSpinCount="100000" lockStructure="1"/>
  <bookViews>
    <workbookView xWindow="28680" yWindow="-120" windowWidth="29040" windowHeight="15840" xr2:uid="{82F6A19B-5495-4F11-A89F-59BCA2D50EC3}"/>
  </bookViews>
  <sheets>
    <sheet name="Review the Intro Tab" sheetId="61" r:id="rId1"/>
    <sheet name="Fill in the Application" sheetId="37" r:id="rId2"/>
    <sheet name="Place Your Signature" sheetId="44" r:id="rId3"/>
    <sheet name="Input A-C &amp; Heat Pump Measures" sheetId="1" r:id="rId4"/>
    <sheet name="Input Chiller Measures" sheetId="60" r:id="rId5"/>
    <sheet name="Input Chiller Data Measurements" sheetId="62" r:id="rId6"/>
    <sheet name="Review the Summary" sheetId="26" r:id="rId7"/>
    <sheet name="Completion" sheetId="52" state="hidden" r:id="rId8"/>
    <sheet name="References" sheetId="22" state="hidden" r:id="rId9"/>
    <sheet name="HVAC Calcs - OLD" sheetId="58" state="hidden" r:id="rId10"/>
    <sheet name="Caps" sheetId="51" state="hidden" r:id="rId11"/>
    <sheet name="QC" sheetId="33" state="hidden" r:id="rId12"/>
    <sheet name="Proj Data" sheetId="53" state="hidden" r:id="rId13"/>
    <sheet name="APTracks Export Data" sheetId="28" state="hidden" r:id="rId14"/>
  </sheets>
  <externalReferences>
    <externalReference r:id="rId15"/>
    <externalReference r:id="rId16"/>
    <externalReference r:id="rId17"/>
  </externalReferences>
  <definedNames>
    <definedName name="_xlnm._FilterDatabase" localSheetId="13" hidden="1">'APTracks Export Data'!$A$1:$L$212</definedName>
    <definedName name="Gross_Proj_Cost" localSheetId="0">[1]Summary!$C$11</definedName>
    <definedName name="Gross_Proj_Cost">'Review the Summary'!$C$8</definedName>
    <definedName name="HighTemp">[2]Lookups!$V$3:$V$4</definedName>
    <definedName name="Input_AvgkWhRate" localSheetId="0">[1]Application!$F$27</definedName>
    <definedName name="Input_AvgkWhRate">'Fill in the Application'!$F$28</definedName>
    <definedName name="Input_BldgType">'Fill in the Application'!$F$29</definedName>
    <definedName name="Input_Bonus">QC!$F$18</definedName>
    <definedName name="Input_BonusMeasureNumber">QC!$G$18</definedName>
    <definedName name="Input_HVACType">'Fill in the Application'!$F$30</definedName>
    <definedName name="Input_ProgramType" localSheetId="0">[1]Application!$F$10</definedName>
    <definedName name="Input_ProgramType">'Fill in the Application'!$F$11</definedName>
    <definedName name="Input_ProjectNumber" localSheetId="0">[1]QC!$B$1</definedName>
    <definedName name="Input_ProjectNumber">QC!$B$1</definedName>
    <definedName name="Input_Usage" localSheetId="0">[1]QC!$B$2</definedName>
    <definedName name="Input_Usage">QC!$B$2</definedName>
    <definedName name="List_ACUnitMeasures">[2]Lookups!$J$48:$J$52</definedName>
    <definedName name="List_Biz_Class" localSheetId="0">[1]References!$Z$4:$Z$10</definedName>
    <definedName name="List_Biz_Class">References!$AA$4:$AA$10</definedName>
    <definedName name="List_Bldg_Types" localSheetId="0">[1]References!$AH$4:$AH$36</definedName>
    <definedName name="List_Bldg_Types">References!$AI$4:$AI$36</definedName>
    <definedName name="List_BldgTypes">[2]Lookups!$J$14:$J$25</definedName>
    <definedName name="List_ComKitch_Measure" localSheetId="0">[1]References!$AP$4:$AP$10</definedName>
    <definedName name="List_ComKitch_Measure">References!$AQ$4:$AQ$10</definedName>
    <definedName name="List_Contacts" localSheetId="0">[1]References!$AK$4:$AK$7</definedName>
    <definedName name="List_Contacts">References!$AL$4:$AL$7</definedName>
    <definedName name="List_ConvectionOven">[2]Lookups!$V$7:$V$8</definedName>
    <definedName name="List_CurtainType">[2]Lookups!$T$31:$T$37</definedName>
    <definedName name="List_Custom_Class" localSheetId="0">[1]References!$AW$4:$AW$41</definedName>
    <definedName name="List_Custom_Class">References!$AX$4:$AX$41</definedName>
    <definedName name="List_Custom_HVAC" localSheetId="0">[1]References!$AX$4:$AX$6</definedName>
    <definedName name="List_Custom_HVAC">References!$AY$4:$AY$6</definedName>
    <definedName name="List_Custom_Type" localSheetId="0">[1]References!$AV$4:$AV$6</definedName>
    <definedName name="List_Custom_Type">References!$AW$4:$AW$6</definedName>
    <definedName name="List_CustomClass">[2]Lookups!$AA$7:$AA$16</definedName>
    <definedName name="List_CustomTypes">[2]Lookups!$AA$3:$AA$4</definedName>
    <definedName name="List_DBE_Option" localSheetId="0">[1]References!$AD$4:$AD$14</definedName>
    <definedName name="List_DBE_Option">References!$AE$4:$AE$14</definedName>
    <definedName name="List_EffWindow_Direction" localSheetId="0">[1]References!$AU$4:$AU$7</definedName>
    <definedName name="List_EffWindow_Direction">References!$AV$4:$AV$7</definedName>
    <definedName name="List_EffWindow_Measure" localSheetId="0">[1]References!$AR$4:$AR$5</definedName>
    <definedName name="List_EffWindow_Measure">References!$AS$4:$AS$5</definedName>
    <definedName name="List_HPUnitMeasures">[2]Lookups!$J$55:$J$59</definedName>
    <definedName name="List_HVAC" localSheetId="0">[1]References!$AI$4:$AI$10</definedName>
    <definedName name="List_HVAC">References!$AJ$4:$AJ$10</definedName>
    <definedName name="List_HVAC_Measure" localSheetId="0">[1]References!$AN$4:$AN$13</definedName>
    <definedName name="List_HVAC_Measure">References!$AO$4:$AO$24</definedName>
    <definedName name="List_HVACTypes">[2]Lookups!$B$58:$B$64</definedName>
    <definedName name="List_Install_Type" localSheetId="0">[1]References!$AF$4:$AF$7</definedName>
    <definedName name="List_Install_Type">References!$AG$4:$AG$7</definedName>
    <definedName name="List_LowFlowBldgTypes">[2]Lookups!$Y$3:$Y$10</definedName>
    <definedName name="List_Misc_Measure" localSheetId="0">[1]References!$AS$4:$AS$7</definedName>
    <definedName name="List_Misc_Measure">References!$AT$4:$AT$7</definedName>
    <definedName name="List_Ownership">References!$AH$4:$AH$5</definedName>
    <definedName name="List_PC">'[2]Savings Lookups'!$AE$11:$AE$13</definedName>
    <definedName name="List_Program_Names" localSheetId="4">Table_Programs_Rates[List_Programs]</definedName>
    <definedName name="List_Program_Names" localSheetId="0">[1]!Table_Programs_Rates[List_Programs]</definedName>
    <definedName name="List_Program_Names">Table_Programs_Rates[List_Programs]</definedName>
    <definedName name="List_ProgramNames">[2]Lookups!$B$3:$B$4</definedName>
    <definedName name="List_Project_Stage" localSheetId="0">[1]References!$AE$4:$AE$5</definedName>
    <definedName name="List_Project_Stage">References!$AF$4:$AF$5</definedName>
    <definedName name="List_ProjectStage">[2]Lookups!$B$54:$B$55</definedName>
    <definedName name="List_PRSV">[2]Lookups!$Y$13:$Y$18</definedName>
    <definedName name="List_Refrig_Measure" localSheetId="0">[1]References!$AO$4:$AO$18</definedName>
    <definedName name="List_Refrig_Measure">References!$AP$4:$AP$18</definedName>
    <definedName name="List_Refrigeration">[2]Lookups!$T$3:$T$4</definedName>
    <definedName name="List_RefrSizes">[2]Lookups!$T$21:$T$24</definedName>
    <definedName name="List_Showerhead">[2]Lookups!$Y$21:$Y$26</definedName>
    <definedName name="List_Source" localSheetId="0">[1]References!$AL$4:$AL$13</definedName>
    <definedName name="List_Source">References!$AM$4:$AM$13</definedName>
    <definedName name="List_StripCurtainBaseline">[2]Lookups!$T$40:$T$42</definedName>
    <definedName name="List_Tax_Entity" localSheetId="0">[1]References!$AA$4:$AA$9</definedName>
    <definedName name="List_Tax_Entity">References!$AB$4:$AB$9</definedName>
    <definedName name="List_Water_Heating" localSheetId="0">[1]References!$AJ$4:$AJ$10</definedName>
    <definedName name="List_Water_Heating">References!$AK$4:$AK$10</definedName>
    <definedName name="List_WinFilm_Direction" localSheetId="0">[1]References!$AT$4:$AT$6</definedName>
    <definedName name="List_WinFilm_Direction">References!$AU$4:$AU$6</definedName>
    <definedName name="List_WinFilm_Measure" localSheetId="0">[1]References!$AQ$4:$AQ$6</definedName>
    <definedName name="List_WinFilm_Measure">References!$AR$4:$AR$6</definedName>
    <definedName name="List_Y_N">References!$AD$4:$AD$5</definedName>
    <definedName name="List_Y_N_U" localSheetId="0">[1]References!$AB$4:$AB$6</definedName>
    <definedName name="List_Y_N_U">References!$AC$4:$AC$6</definedName>
    <definedName name="Net_Project_Cost" localSheetId="0">[1]Summary!$E$11</definedName>
    <definedName name="Net_Project_Cost">'Review the Summary'!$E$8</definedName>
    <definedName name="ProgramNumber" localSheetId="0">[3]Library!$R$3</definedName>
    <definedName name="ProgramNumber">[3]Library!$R$3</definedName>
    <definedName name="Project_Energy_Savings" localSheetId="0">[1]Summary!$F$11</definedName>
    <definedName name="Project_Energy_Savings">'Review the Summary'!$F$8</definedName>
    <definedName name="Subtotal_Bonus">[2]Summary!#REF!</definedName>
    <definedName name="Subtotal_CustomIncentive">QC!$C$18</definedName>
    <definedName name="Subtotal_Incentive">[2]QC!$D$19</definedName>
    <definedName name="Subtotal_OtherCosts" localSheetId="0">SUM([1]Summary!#REF!)</definedName>
    <definedName name="Subtotal_OtherCosts">SUM('Review the Summary'!#REF!)</definedName>
    <definedName name="Subtotal_PrescriptiveIncentive">[2]QC!$B$19</definedName>
    <definedName name="Table_ACHPFactors">[2]Lookups!$J$3:$R$11</definedName>
    <definedName name="Table_ACTU">'[2]Savings Lookups'!$B$23:$F$25</definedName>
    <definedName name="Table_ACTUFactors">[2]Lookups!$J$27:$P$30</definedName>
    <definedName name="Table_Aerators">'[2]Savings Lookups'!$U$2:$W$10</definedName>
    <definedName name="Table_APS">'[2]Savings Lookups'!$AE$6:$AH$8</definedName>
    <definedName name="Table_ASHC">'[2]Savings Lookups'!$H$11:$J$14</definedName>
    <definedName name="Table_ChillerFactors">[2]Lookups!$J$33:$P$43</definedName>
    <definedName name="Table_Chillers">'[2]Savings Lookups'!$B$30:$D$39</definedName>
    <definedName name="Table_CombinationOven">'[2]Savings Lookups'!$N$33:$P$35</definedName>
    <definedName name="Table_ConvectionOven">'[2]Savings Lookups'!$N$28:$P$30</definedName>
    <definedName name="Table_CustomMeasureNames">[2]Lookups!$AC$2:$AD$111</definedName>
    <definedName name="Table_Dishwashers">'[2]Savings Lookups'!$N$2:$S$25</definedName>
    <definedName name="Table_DuctSealing">'[2]Savings Lookups'!$B$47:$D$48</definedName>
    <definedName name="Table_ECMHVACFan">'[2]Savings Lookups'!$B$42:$D$42</definedName>
    <definedName name="Table_ECMRefrFan">'[2]Savings Lookups'!$H$2:$J$4</definedName>
    <definedName name="Table_EFLH">[2]Lookups!$J$13:$M$25</definedName>
    <definedName name="Table_ESRefrigerators">'[2]Savings Lookups'!$H$27:$L$35</definedName>
    <definedName name="Table_EvapFanControls">'[2]Savings Lookups'!$H$6:$J$9</definedName>
    <definedName name="Table_GREM">'[2]Savings Lookups'!$B$44:$D$45</definedName>
    <definedName name="Table_IceMaker">'[2]Savings Lookups'!$N$44:$P$50</definedName>
    <definedName name="Table_Measures">[2]Lookups!$B$6:$G$51</definedName>
    <definedName name="Table_NightCovers">'[2]Savings Lookups'!$H$16:$J$25</definedName>
    <definedName name="Table_PCPowerMgmt">'[2]Savings Lookups'!$AE$10:$AG$13</definedName>
    <definedName name="Table_PRSV">'[2]Savings Lookups'!$U$43:$W$49</definedName>
    <definedName name="Table_RTUFactors">[2]Lookups!$J$3:$M$11</definedName>
    <definedName name="Table_Showerhead">'[2]Savings Lookups'!$U$78:$W$84</definedName>
    <definedName name="Table_SteamCooker">'[2]Savings Lookups'!$N$37:$P$41</definedName>
    <definedName name="Table_StripCurtains">'[2]Savings Lookups'!$H$37:$L$58</definedName>
    <definedName name="Total_Incentive" localSheetId="0">[1]Summary!$D$11</definedName>
    <definedName name="Total_Incentive">'Review the Summary'!$D$8</definedName>
    <definedName name="Total_ProjectCost">[2]Summary!$C$12</definedName>
    <definedName name="Value_Application_Version" localSheetId="0">[1]References!$B$8</definedName>
    <definedName name="Value_Application_Version">References!$B$8</definedName>
    <definedName name="Value_Bonus_Rate">References!$B$9</definedName>
    <definedName name="Value_CalcVersion">'[2]Fillable application &amp; instruct'!$J$17</definedName>
    <definedName name="Value_Cus_IncentRate" localSheetId="0">[1]References!$B$6</definedName>
    <definedName name="Value_Cus_IncentRate">References!$B$6</definedName>
    <definedName name="Value_ExitSign_BaselineW">25.1</definedName>
    <definedName name="Value_ExitSign_LEDW">3</definedName>
    <definedName name="Value_FastTrack_Limit">References!$B$5</definedName>
    <definedName name="Value_LtgControls_CF">0.26</definedName>
    <definedName name="Value_Max_Incentive">[2]QC!$G$21</definedName>
    <definedName name="Value_Measure_CAP">References!$B$4</definedName>
    <definedName name="Value_Project_CAP" localSheetId="0">[1]References!$B$3</definedName>
    <definedName name="Value_Project_CAP">References!$B$3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26" l="1"/>
  <c r="B17" i="26"/>
  <c r="J5" i="1" l="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Q58" i="22"/>
  <c r="Q57" i="22"/>
  <c r="Q56" i="22"/>
  <c r="Q55" i="22"/>
  <c r="T58" i="22"/>
  <c r="T57" i="22"/>
  <c r="T56" i="22"/>
  <c r="T55" i="22"/>
  <c r="R6" i="60"/>
  <c r="R7" i="60"/>
  <c r="R8" i="60"/>
  <c r="R9" i="60"/>
  <c r="R10" i="60"/>
  <c r="R11" i="60"/>
  <c r="R12" i="60"/>
  <c r="R13" i="60"/>
  <c r="R14" i="60"/>
  <c r="R15" i="60"/>
  <c r="R16" i="60"/>
  <c r="R17" i="60"/>
  <c r="R18" i="60"/>
  <c r="R19" i="60"/>
  <c r="R20" i="60"/>
  <c r="R21" i="60"/>
  <c r="R22" i="60"/>
  <c r="R23" i="60"/>
  <c r="R24" i="60"/>
  <c r="R25" i="60"/>
  <c r="R26" i="60"/>
  <c r="R27" i="60"/>
  <c r="R28" i="60"/>
  <c r="R29" i="60"/>
  <c r="R30" i="60"/>
  <c r="R31" i="60"/>
  <c r="R32" i="60"/>
  <c r="R33" i="60"/>
  <c r="R34" i="60"/>
  <c r="R35" i="60"/>
  <c r="R36" i="60"/>
  <c r="R37" i="60"/>
  <c r="R38" i="60"/>
  <c r="R39" i="60"/>
  <c r="R40" i="60"/>
  <c r="R41" i="60"/>
  <c r="R42" i="60"/>
  <c r="R43" i="60"/>
  <c r="R44" i="60"/>
  <c r="R45" i="60"/>
  <c r="R46" i="60"/>
  <c r="R47" i="60"/>
  <c r="R48" i="60"/>
  <c r="R49" i="60"/>
  <c r="R50" i="60"/>
  <c r="R51" i="60"/>
  <c r="R52" i="60"/>
  <c r="R53" i="60"/>
  <c r="R54" i="60"/>
  <c r="R55" i="60"/>
  <c r="J21" i="22"/>
  <c r="M21" i="22" s="1"/>
  <c r="J20" i="22"/>
  <c r="M20" i="22" s="1"/>
  <c r="J19" i="22"/>
  <c r="L19" i="22" s="1"/>
  <c r="J18" i="22"/>
  <c r="L18" i="22" s="1"/>
  <c r="J17" i="22"/>
  <c r="M17" i="22" s="1"/>
  <c r="J16" i="22"/>
  <c r="M16" i="22" s="1"/>
  <c r="J15" i="22"/>
  <c r="L15" i="22" s="1"/>
  <c r="J14" i="22"/>
  <c r="L14" i="22" s="1"/>
  <c r="J13" i="22"/>
  <c r="L13" i="22" s="1"/>
  <c r="J12" i="22"/>
  <c r="L12" i="22" s="1"/>
  <c r="J11" i="22"/>
  <c r="M11" i="22" s="1"/>
  <c r="J10" i="22"/>
  <c r="M10" i="22" s="1"/>
  <c r="J9" i="22"/>
  <c r="L9" i="22" s="1"/>
  <c r="J8" i="22"/>
  <c r="L8" i="22" s="1"/>
  <c r="J7" i="22"/>
  <c r="M7" i="22" s="1"/>
  <c r="J6" i="22"/>
  <c r="M6" i="22" s="1"/>
  <c r="J5" i="22"/>
  <c r="L5" i="22" s="1"/>
  <c r="J4" i="22"/>
  <c r="M4" i="22" s="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O6" i="60"/>
  <c r="V5" i="1"/>
  <c r="V6" i="1"/>
  <c r="V7" i="1"/>
  <c r="V8" i="1"/>
  <c r="V9" i="1"/>
  <c r="V10" i="1"/>
  <c r="V11" i="1"/>
  <c r="V12" i="1"/>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S93" i="22"/>
  <c r="S82" i="22"/>
  <c r="Q51" i="22"/>
  <c r="Q50" i="22"/>
  <c r="Q49" i="22"/>
  <c r="Q48" i="22"/>
  <c r="V57" i="22" l="1"/>
  <c r="U57" i="22"/>
  <c r="L11" i="22"/>
  <c r="L21" i="22"/>
  <c r="M19" i="22"/>
  <c r="U56" i="22"/>
  <c r="L10" i="22"/>
  <c r="L17" i="22"/>
  <c r="M18" i="22"/>
  <c r="L7" i="22"/>
  <c r="M9" i="22"/>
  <c r="M15" i="22"/>
  <c r="L6" i="22"/>
  <c r="M5" i="22"/>
  <c r="M14" i="22"/>
  <c r="V56" i="22"/>
  <c r="U58" i="22"/>
  <c r="L20" i="22"/>
  <c r="M12" i="22"/>
  <c r="M8" i="22"/>
  <c r="U55" i="22"/>
  <c r="L4" i="22"/>
  <c r="V55" i="22"/>
  <c r="L16" i="22"/>
  <c r="M13" i="22"/>
  <c r="U49" i="22"/>
  <c r="V58" i="22"/>
  <c r="T16" i="1"/>
  <c r="U48" i="22"/>
  <c r="U51" i="22"/>
  <c r="U50" i="22"/>
  <c r="K4" i="58"/>
  <c r="K5" i="58"/>
  <c r="K6" i="58"/>
  <c r="K7" i="58"/>
  <c r="K8" i="58"/>
  <c r="K9" i="58"/>
  <c r="K10" i="58"/>
  <c r="K11" i="58"/>
  <c r="K12" i="58"/>
  <c r="K13" i="58"/>
  <c r="K14" i="58"/>
  <c r="K15" i="58"/>
  <c r="K16" i="58"/>
  <c r="K17" i="58"/>
  <c r="K18" i="58"/>
  <c r="K19" i="58"/>
  <c r="K20" i="58"/>
  <c r="K21" i="58"/>
  <c r="K22" i="58"/>
  <c r="K23" i="58"/>
  <c r="K24" i="58"/>
  <c r="K25" i="58"/>
  <c r="K26" i="58"/>
  <c r="K27" i="58"/>
  <c r="K28" i="58"/>
  <c r="K29" i="58"/>
  <c r="K30" i="58"/>
  <c r="K31" i="58"/>
  <c r="K32" i="58"/>
  <c r="K33" i="58"/>
  <c r="K34" i="58"/>
  <c r="K35" i="58"/>
  <c r="K36" i="58"/>
  <c r="K37" i="58"/>
  <c r="K38" i="58"/>
  <c r="K39" i="58"/>
  <c r="K40" i="58"/>
  <c r="K41" i="58"/>
  <c r="K42" i="58"/>
  <c r="K43" i="58"/>
  <c r="K44" i="58"/>
  <c r="K45" i="58"/>
  <c r="K46" i="58"/>
  <c r="K47" i="58"/>
  <c r="K48" i="58"/>
  <c r="K49" i="58"/>
  <c r="K50" i="58"/>
  <c r="K51" i="58"/>
  <c r="K52" i="58"/>
  <c r="K3" i="58"/>
  <c r="I3" i="58"/>
  <c r="B4" i="58"/>
  <c r="B5" i="58"/>
  <c r="B6" i="58"/>
  <c r="B7" i="58"/>
  <c r="B8" i="58"/>
  <c r="B9" i="58"/>
  <c r="B10" i="58"/>
  <c r="B11" i="58"/>
  <c r="B12" i="58"/>
  <c r="B13" i="58"/>
  <c r="B14" i="58"/>
  <c r="B15" i="58"/>
  <c r="B16" i="58"/>
  <c r="B17" i="58"/>
  <c r="B18" i="58"/>
  <c r="B19" i="58"/>
  <c r="B20" i="58"/>
  <c r="B21" i="58"/>
  <c r="B22" i="58"/>
  <c r="B23" i="58"/>
  <c r="B24" i="58"/>
  <c r="B25" i="58"/>
  <c r="B26" i="58"/>
  <c r="B27" i="58"/>
  <c r="B28" i="58"/>
  <c r="B29" i="58"/>
  <c r="B30" i="58"/>
  <c r="B31" i="58"/>
  <c r="B32" i="58"/>
  <c r="B33" i="58"/>
  <c r="B34" i="58"/>
  <c r="B35" i="58"/>
  <c r="B36" i="58"/>
  <c r="B37" i="58"/>
  <c r="B38" i="58"/>
  <c r="B39" i="58"/>
  <c r="B40" i="58"/>
  <c r="B41" i="58"/>
  <c r="B42" i="58"/>
  <c r="B43" i="58"/>
  <c r="B44" i="58"/>
  <c r="B45" i="58"/>
  <c r="B46" i="58"/>
  <c r="B47" i="58"/>
  <c r="B48" i="58"/>
  <c r="B49" i="58"/>
  <c r="B50" i="58"/>
  <c r="B51" i="58"/>
  <c r="B52" i="58"/>
  <c r="B3" i="58"/>
  <c r="C4" i="58"/>
  <c r="D4" i="58"/>
  <c r="C5" i="58"/>
  <c r="D5" i="58"/>
  <c r="C6" i="58"/>
  <c r="D6" i="58"/>
  <c r="C7" i="58"/>
  <c r="D7" i="58"/>
  <c r="C8" i="58"/>
  <c r="D8" i="58"/>
  <c r="C9" i="58"/>
  <c r="D9" i="58"/>
  <c r="C10" i="58"/>
  <c r="D10" i="58"/>
  <c r="C11" i="58"/>
  <c r="D11" i="58"/>
  <c r="C12" i="58"/>
  <c r="D12" i="58"/>
  <c r="C13" i="58"/>
  <c r="D13" i="58"/>
  <c r="C14" i="58"/>
  <c r="D14" i="58"/>
  <c r="C15" i="58"/>
  <c r="D15" i="58"/>
  <c r="C16" i="58"/>
  <c r="D16" i="58"/>
  <c r="C17" i="58"/>
  <c r="D17" i="58"/>
  <c r="C18" i="58"/>
  <c r="D18" i="58"/>
  <c r="C19" i="58"/>
  <c r="D19" i="58"/>
  <c r="C20" i="58"/>
  <c r="D20" i="58"/>
  <c r="C21" i="58"/>
  <c r="D21" i="58"/>
  <c r="C22" i="58"/>
  <c r="D22" i="58"/>
  <c r="C23" i="58"/>
  <c r="D23" i="58"/>
  <c r="C24" i="58"/>
  <c r="D24" i="58"/>
  <c r="C25" i="58"/>
  <c r="D25" i="58"/>
  <c r="C26" i="58"/>
  <c r="D26" i="58"/>
  <c r="C27" i="58"/>
  <c r="D27" i="58"/>
  <c r="C28" i="58"/>
  <c r="D28" i="58"/>
  <c r="C29" i="58"/>
  <c r="D29" i="58"/>
  <c r="C30" i="58"/>
  <c r="D30" i="58"/>
  <c r="C31" i="58"/>
  <c r="D31" i="58"/>
  <c r="C32" i="58"/>
  <c r="D32" i="58"/>
  <c r="C33" i="58"/>
  <c r="D33" i="58"/>
  <c r="C34" i="58"/>
  <c r="D34" i="58"/>
  <c r="C35" i="58"/>
  <c r="D35" i="58"/>
  <c r="C36" i="58"/>
  <c r="D36" i="58"/>
  <c r="C37" i="58"/>
  <c r="D37" i="58"/>
  <c r="C38" i="58"/>
  <c r="D38" i="58"/>
  <c r="C39" i="58"/>
  <c r="D39" i="58"/>
  <c r="C40" i="58"/>
  <c r="D40" i="58"/>
  <c r="C41" i="58"/>
  <c r="D41" i="58"/>
  <c r="C42" i="58"/>
  <c r="D42" i="58"/>
  <c r="C43" i="58"/>
  <c r="D43" i="58"/>
  <c r="C44" i="58"/>
  <c r="D44" i="58"/>
  <c r="C45" i="58"/>
  <c r="D45" i="58"/>
  <c r="C46" i="58"/>
  <c r="D46" i="58"/>
  <c r="C47" i="58"/>
  <c r="D47" i="58"/>
  <c r="C48" i="58"/>
  <c r="D48" i="58"/>
  <c r="C49" i="58"/>
  <c r="D49" i="58"/>
  <c r="C50" i="58"/>
  <c r="D50" i="58"/>
  <c r="C51" i="58"/>
  <c r="D51" i="58"/>
  <c r="C52" i="58"/>
  <c r="D52" i="58"/>
  <c r="D3" i="58"/>
  <c r="C3" i="58"/>
  <c r="I4" i="58"/>
  <c r="I5" i="58"/>
  <c r="I6" i="58"/>
  <c r="I7" i="58"/>
  <c r="I8" i="58"/>
  <c r="I9" i="58"/>
  <c r="I10" i="58"/>
  <c r="I11" i="58"/>
  <c r="I12" i="58"/>
  <c r="I13" i="58"/>
  <c r="I14" i="58"/>
  <c r="I15" i="58"/>
  <c r="I16" i="58"/>
  <c r="I17" i="58"/>
  <c r="I18" i="58"/>
  <c r="I19" i="58"/>
  <c r="I20" i="58"/>
  <c r="I21" i="58"/>
  <c r="I22" i="58"/>
  <c r="I23" i="58"/>
  <c r="I24" i="58"/>
  <c r="I25" i="58"/>
  <c r="I26" i="58"/>
  <c r="I27" i="58"/>
  <c r="I28" i="58"/>
  <c r="I29" i="58"/>
  <c r="I30" i="58"/>
  <c r="I31" i="58"/>
  <c r="I32" i="58"/>
  <c r="I33" i="58"/>
  <c r="I34" i="58"/>
  <c r="I35" i="58"/>
  <c r="I36" i="58"/>
  <c r="I37" i="58"/>
  <c r="I38" i="58"/>
  <c r="I39" i="58"/>
  <c r="I40" i="58"/>
  <c r="I41" i="58"/>
  <c r="I42" i="58"/>
  <c r="I43" i="58"/>
  <c r="I44" i="58"/>
  <c r="I45" i="58"/>
  <c r="I46" i="58"/>
  <c r="I47" i="58"/>
  <c r="I48" i="58"/>
  <c r="I49" i="58"/>
  <c r="I50" i="58"/>
  <c r="I51" i="58"/>
  <c r="I52" i="58"/>
  <c r="J4" i="58"/>
  <c r="J5" i="58"/>
  <c r="J6" i="58"/>
  <c r="J7" i="58"/>
  <c r="J8" i="58"/>
  <c r="J9" i="58"/>
  <c r="J10" i="58"/>
  <c r="J11" i="58"/>
  <c r="J12" i="58"/>
  <c r="J13" i="58"/>
  <c r="J14" i="58"/>
  <c r="J15" i="58"/>
  <c r="J16" i="58"/>
  <c r="J17" i="58"/>
  <c r="J18" i="58"/>
  <c r="J19" i="58"/>
  <c r="J20" i="58"/>
  <c r="J21" i="58"/>
  <c r="J22" i="58"/>
  <c r="J23" i="58"/>
  <c r="J24" i="58"/>
  <c r="J25" i="58"/>
  <c r="J26" i="58"/>
  <c r="J27" i="58"/>
  <c r="J28" i="58"/>
  <c r="J29" i="58"/>
  <c r="J30" i="58"/>
  <c r="J31" i="58"/>
  <c r="J32" i="58"/>
  <c r="J33" i="58"/>
  <c r="J34" i="58"/>
  <c r="J35" i="58"/>
  <c r="J36" i="58"/>
  <c r="J37" i="58"/>
  <c r="J38" i="58"/>
  <c r="J39" i="58"/>
  <c r="J40" i="58"/>
  <c r="J41" i="58"/>
  <c r="J42" i="58"/>
  <c r="J43" i="58"/>
  <c r="J44" i="58"/>
  <c r="J45" i="58"/>
  <c r="J46" i="58"/>
  <c r="J47" i="58"/>
  <c r="J48" i="58"/>
  <c r="J49" i="58"/>
  <c r="J50" i="58"/>
  <c r="J51" i="58"/>
  <c r="J52" i="58"/>
  <c r="J3" i="58"/>
  <c r="J54" i="28"/>
  <c r="J55" i="28"/>
  <c r="J56" i="28"/>
  <c r="J57" i="28"/>
  <c r="J58" i="28"/>
  <c r="J59" i="28"/>
  <c r="J60" i="28"/>
  <c r="J61" i="28"/>
  <c r="J62" i="28"/>
  <c r="J63" i="28"/>
  <c r="J64" i="28"/>
  <c r="J65" i="28"/>
  <c r="J66" i="28"/>
  <c r="J67" i="28"/>
  <c r="J68" i="28"/>
  <c r="J69" i="28"/>
  <c r="J70" i="28"/>
  <c r="J71" i="28"/>
  <c r="J72" i="28"/>
  <c r="J73" i="28"/>
  <c r="J74" i="28"/>
  <c r="J75" i="28"/>
  <c r="J76" i="28"/>
  <c r="J77" i="28"/>
  <c r="J78" i="28"/>
  <c r="J79" i="28"/>
  <c r="J80" i="28"/>
  <c r="J81" i="28"/>
  <c r="J82" i="28"/>
  <c r="J83" i="28"/>
  <c r="J84" i="28"/>
  <c r="J85" i="28"/>
  <c r="J86" i="28"/>
  <c r="J87" i="28"/>
  <c r="J88" i="28"/>
  <c r="J89" i="28"/>
  <c r="J90" i="28"/>
  <c r="J91" i="28"/>
  <c r="J92" i="28"/>
  <c r="J93" i="28"/>
  <c r="J94" i="28"/>
  <c r="J95" i="28"/>
  <c r="J96" i="28"/>
  <c r="J97" i="28"/>
  <c r="J98" i="28"/>
  <c r="J99" i="28"/>
  <c r="J100" i="28"/>
  <c r="J101" i="28"/>
  <c r="J102" i="28"/>
  <c r="J53" i="28"/>
  <c r="F54" i="28"/>
  <c r="F55" i="28"/>
  <c r="F56" i="28"/>
  <c r="F57" i="28"/>
  <c r="F58" i="28"/>
  <c r="F59" i="28"/>
  <c r="F60" i="28"/>
  <c r="F61" i="28"/>
  <c r="F62" i="28"/>
  <c r="F63" i="28"/>
  <c r="F64" i="28"/>
  <c r="F65" i="28"/>
  <c r="F66" i="28"/>
  <c r="F67" i="28"/>
  <c r="F68" i="28"/>
  <c r="F69" i="28"/>
  <c r="F70" i="28"/>
  <c r="F71" i="28"/>
  <c r="F72" i="28"/>
  <c r="F73" i="28"/>
  <c r="F74" i="28"/>
  <c r="F75" i="28"/>
  <c r="F76" i="28"/>
  <c r="F77" i="28"/>
  <c r="F78" i="28"/>
  <c r="F79" i="28"/>
  <c r="F80" i="28"/>
  <c r="F81" i="28"/>
  <c r="F82" i="28"/>
  <c r="F83" i="28"/>
  <c r="F84" i="28"/>
  <c r="F85" i="28"/>
  <c r="F86" i="28"/>
  <c r="F87" i="28"/>
  <c r="F88" i="28"/>
  <c r="F89" i="28"/>
  <c r="F90" i="28"/>
  <c r="F91" i="28"/>
  <c r="F92" i="28"/>
  <c r="F93" i="28"/>
  <c r="F94" i="28"/>
  <c r="F95" i="28"/>
  <c r="F96" i="28"/>
  <c r="F97" i="28"/>
  <c r="F98" i="28"/>
  <c r="F99" i="28"/>
  <c r="F100" i="28"/>
  <c r="F101" i="28"/>
  <c r="F102" i="28"/>
  <c r="F53" i="28"/>
  <c r="E133" i="28"/>
  <c r="E134" i="28"/>
  <c r="E135" i="28"/>
  <c r="E136" i="28"/>
  <c r="E137" i="28"/>
  <c r="E138" i="28"/>
  <c r="E139" i="28"/>
  <c r="E140" i="28"/>
  <c r="E141" i="28"/>
  <c r="E142" i="28"/>
  <c r="E143" i="28"/>
  <c r="E144" i="28"/>
  <c r="E145" i="28"/>
  <c r="E146" i="28"/>
  <c r="E147" i="28"/>
  <c r="E148" i="28"/>
  <c r="E149" i="28"/>
  <c r="E150" i="28"/>
  <c r="E151" i="28"/>
  <c r="E152" i="28"/>
  <c r="E153" i="28"/>
  <c r="E154" i="28"/>
  <c r="E155" i="28"/>
  <c r="E156" i="28"/>
  <c r="E157" i="28"/>
  <c r="E158" i="28"/>
  <c r="E159" i="28"/>
  <c r="E160" i="28"/>
  <c r="E161" i="28"/>
  <c r="E162" i="28"/>
  <c r="E163" i="28"/>
  <c r="E164" i="28"/>
  <c r="E165" i="28"/>
  <c r="E166" i="28"/>
  <c r="E167" i="28"/>
  <c r="E168" i="28"/>
  <c r="E169" i="28"/>
  <c r="E170" i="28"/>
  <c r="E171" i="28"/>
  <c r="E172" i="28"/>
  <c r="E173" i="28"/>
  <c r="E174" i="28"/>
  <c r="E175" i="28"/>
  <c r="E176" i="28"/>
  <c r="E177" i="28"/>
  <c r="E178" i="28"/>
  <c r="E179" i="28"/>
  <c r="E180" i="28"/>
  <c r="E181" i="28"/>
  <c r="E182" i="28"/>
  <c r="E183" i="28"/>
  <c r="E184" i="28"/>
  <c r="E185" i="28"/>
  <c r="E186" i="28"/>
  <c r="E187" i="28"/>
  <c r="E188" i="28"/>
  <c r="E189" i="28"/>
  <c r="E190" i="28"/>
  <c r="E191" i="28"/>
  <c r="E192" i="28"/>
  <c r="C54" i="28"/>
  <c r="C55" i="28"/>
  <c r="C56" i="28"/>
  <c r="C57" i="28"/>
  <c r="C58" i="28"/>
  <c r="C59" i="28"/>
  <c r="C60" i="28"/>
  <c r="C61" i="28"/>
  <c r="C62" i="28"/>
  <c r="C63" i="28"/>
  <c r="C64" i="28"/>
  <c r="C65" i="28"/>
  <c r="C66" i="28"/>
  <c r="C67" i="28"/>
  <c r="C68" i="28"/>
  <c r="C69" i="28"/>
  <c r="C70" i="28"/>
  <c r="C71" i="28"/>
  <c r="C72" i="28"/>
  <c r="C73" i="28"/>
  <c r="C74" i="28"/>
  <c r="C75" i="28"/>
  <c r="C76" i="28"/>
  <c r="C77" i="28"/>
  <c r="C78" i="28"/>
  <c r="C79" i="28"/>
  <c r="C80" i="28"/>
  <c r="C81" i="28"/>
  <c r="C82" i="28"/>
  <c r="C83" i="28"/>
  <c r="C84" i="28"/>
  <c r="C85" i="28"/>
  <c r="C86" i="28"/>
  <c r="C87" i="28"/>
  <c r="C88" i="28"/>
  <c r="C89" i="28"/>
  <c r="C90" i="28"/>
  <c r="C91" i="28"/>
  <c r="C92" i="28"/>
  <c r="C93" i="28"/>
  <c r="C94" i="28"/>
  <c r="C95" i="28"/>
  <c r="C96" i="28"/>
  <c r="C97" i="28"/>
  <c r="C98" i="28"/>
  <c r="C99" i="28"/>
  <c r="C100" i="28"/>
  <c r="C101" i="28"/>
  <c r="C102" i="28"/>
  <c r="C53" i="28"/>
  <c r="P6" i="60"/>
  <c r="H53" i="28" s="1"/>
  <c r="P7" i="60"/>
  <c r="H54" i="28" s="1"/>
  <c r="P8" i="60"/>
  <c r="H55" i="28" s="1"/>
  <c r="P9" i="60"/>
  <c r="H56" i="28" s="1"/>
  <c r="P10" i="60"/>
  <c r="H57" i="28" s="1"/>
  <c r="P11" i="60"/>
  <c r="H58" i="28" s="1"/>
  <c r="P12" i="60"/>
  <c r="H59" i="28" s="1"/>
  <c r="P13" i="60"/>
  <c r="H60" i="28" s="1"/>
  <c r="P14" i="60"/>
  <c r="H61" i="28" s="1"/>
  <c r="P15" i="60"/>
  <c r="H62" i="28" s="1"/>
  <c r="P16" i="60"/>
  <c r="H63" i="28" s="1"/>
  <c r="P17" i="60"/>
  <c r="H64" i="28" s="1"/>
  <c r="P18" i="60"/>
  <c r="H65" i="28" s="1"/>
  <c r="P19" i="60"/>
  <c r="H66" i="28" s="1"/>
  <c r="P20" i="60"/>
  <c r="H67" i="28" s="1"/>
  <c r="P21" i="60"/>
  <c r="H68" i="28" s="1"/>
  <c r="P22" i="60"/>
  <c r="H69" i="28" s="1"/>
  <c r="P23" i="60"/>
  <c r="H70" i="28" s="1"/>
  <c r="P24" i="60"/>
  <c r="H71" i="28" s="1"/>
  <c r="P25" i="60"/>
  <c r="H72" i="28" s="1"/>
  <c r="P26" i="60"/>
  <c r="H73" i="28" s="1"/>
  <c r="P27" i="60"/>
  <c r="H74" i="28" s="1"/>
  <c r="P28" i="60"/>
  <c r="H75" i="28" s="1"/>
  <c r="P29" i="60"/>
  <c r="H76" i="28" s="1"/>
  <c r="P30" i="60"/>
  <c r="H77" i="28" s="1"/>
  <c r="P31" i="60"/>
  <c r="H78" i="28" s="1"/>
  <c r="P32" i="60"/>
  <c r="H79" i="28" s="1"/>
  <c r="P33" i="60"/>
  <c r="H80" i="28" s="1"/>
  <c r="P34" i="60"/>
  <c r="H81" i="28" s="1"/>
  <c r="P35" i="60"/>
  <c r="H82" i="28" s="1"/>
  <c r="P36" i="60"/>
  <c r="H83" i="28" s="1"/>
  <c r="P37" i="60"/>
  <c r="H84" i="28" s="1"/>
  <c r="P38" i="60"/>
  <c r="H85" i="28" s="1"/>
  <c r="P39" i="60"/>
  <c r="H86" i="28" s="1"/>
  <c r="P40" i="60"/>
  <c r="H87" i="28" s="1"/>
  <c r="P41" i="60"/>
  <c r="H88" i="28" s="1"/>
  <c r="P42" i="60"/>
  <c r="H89" i="28" s="1"/>
  <c r="P43" i="60"/>
  <c r="H90" i="28" s="1"/>
  <c r="P44" i="60"/>
  <c r="H91" i="28" s="1"/>
  <c r="P45" i="60"/>
  <c r="H92" i="28" s="1"/>
  <c r="P46" i="60"/>
  <c r="H93" i="28" s="1"/>
  <c r="P47" i="60"/>
  <c r="H94" i="28" s="1"/>
  <c r="P48" i="60"/>
  <c r="H95" i="28" s="1"/>
  <c r="P49" i="60"/>
  <c r="H96" i="28" s="1"/>
  <c r="P50" i="60"/>
  <c r="H97" i="28" s="1"/>
  <c r="P51" i="60"/>
  <c r="H98" i="28" s="1"/>
  <c r="P52" i="60"/>
  <c r="H99" i="28" s="1"/>
  <c r="P53" i="60"/>
  <c r="H100" i="28" s="1"/>
  <c r="P54" i="60"/>
  <c r="H101" i="28" s="1"/>
  <c r="P55" i="60"/>
  <c r="H102" i="28" s="1"/>
  <c r="O7" i="60"/>
  <c r="G54" i="28" s="1"/>
  <c r="O8" i="60"/>
  <c r="G55" i="28" s="1"/>
  <c r="O9" i="60"/>
  <c r="G56" i="28" s="1"/>
  <c r="O10" i="60"/>
  <c r="G57" i="28" s="1"/>
  <c r="O11" i="60"/>
  <c r="G58" i="28" s="1"/>
  <c r="O12" i="60"/>
  <c r="G59" i="28" s="1"/>
  <c r="O13" i="60"/>
  <c r="G60" i="28" s="1"/>
  <c r="O14" i="60"/>
  <c r="G61" i="28" s="1"/>
  <c r="O15" i="60"/>
  <c r="G62" i="28" s="1"/>
  <c r="O16" i="60"/>
  <c r="G63" i="28" s="1"/>
  <c r="O17" i="60"/>
  <c r="G64" i="28" s="1"/>
  <c r="O18" i="60"/>
  <c r="G65" i="28" s="1"/>
  <c r="O19" i="60"/>
  <c r="G66" i="28" s="1"/>
  <c r="O20" i="60"/>
  <c r="G67" i="28" s="1"/>
  <c r="O21" i="60"/>
  <c r="G68" i="28" s="1"/>
  <c r="O22" i="60"/>
  <c r="G69" i="28" s="1"/>
  <c r="O23" i="60"/>
  <c r="G70" i="28" s="1"/>
  <c r="O24" i="60"/>
  <c r="G71" i="28" s="1"/>
  <c r="O25" i="60"/>
  <c r="G72" i="28" s="1"/>
  <c r="O26" i="60"/>
  <c r="G73" i="28" s="1"/>
  <c r="O27" i="60"/>
  <c r="G74" i="28" s="1"/>
  <c r="O28" i="60"/>
  <c r="G75" i="28" s="1"/>
  <c r="O29" i="60"/>
  <c r="G76" i="28" s="1"/>
  <c r="O30" i="60"/>
  <c r="G77" i="28" s="1"/>
  <c r="O31" i="60"/>
  <c r="G78" i="28" s="1"/>
  <c r="O32" i="60"/>
  <c r="G79" i="28" s="1"/>
  <c r="O33" i="60"/>
  <c r="G80" i="28" s="1"/>
  <c r="O34" i="60"/>
  <c r="G81" i="28" s="1"/>
  <c r="O35" i="60"/>
  <c r="G82" i="28" s="1"/>
  <c r="O36" i="60"/>
  <c r="G83" i="28" s="1"/>
  <c r="O37" i="60"/>
  <c r="G84" i="28" s="1"/>
  <c r="O38" i="60"/>
  <c r="G85" i="28" s="1"/>
  <c r="O39" i="60"/>
  <c r="G86" i="28" s="1"/>
  <c r="O40" i="60"/>
  <c r="G87" i="28" s="1"/>
  <c r="O41" i="60"/>
  <c r="G88" i="28" s="1"/>
  <c r="O42" i="60"/>
  <c r="G89" i="28" s="1"/>
  <c r="O43" i="60"/>
  <c r="G90" i="28" s="1"/>
  <c r="O44" i="60"/>
  <c r="G91" i="28" s="1"/>
  <c r="O45" i="60"/>
  <c r="G92" i="28" s="1"/>
  <c r="O46" i="60"/>
  <c r="G93" i="28" s="1"/>
  <c r="O47" i="60"/>
  <c r="G94" i="28" s="1"/>
  <c r="O48" i="60"/>
  <c r="G95" i="28" s="1"/>
  <c r="O49" i="60"/>
  <c r="G96" i="28" s="1"/>
  <c r="O50" i="60"/>
  <c r="G97" i="28" s="1"/>
  <c r="O51" i="60"/>
  <c r="G98" i="28" s="1"/>
  <c r="O52" i="60"/>
  <c r="G99" i="28" s="1"/>
  <c r="O53" i="60"/>
  <c r="G100" i="28" s="1"/>
  <c r="O54" i="60"/>
  <c r="G101" i="28" s="1"/>
  <c r="O55" i="60"/>
  <c r="G102" i="28" s="1"/>
  <c r="N9" i="60"/>
  <c r="M56" i="28" s="1"/>
  <c r="N10" i="60"/>
  <c r="M57" i="28" s="1"/>
  <c r="N11" i="60"/>
  <c r="M58" i="28" s="1"/>
  <c r="N12" i="60"/>
  <c r="M59" i="28" s="1"/>
  <c r="N13" i="60"/>
  <c r="M60" i="28" s="1"/>
  <c r="N14" i="60"/>
  <c r="M61" i="28" s="1"/>
  <c r="N15" i="60"/>
  <c r="M62" i="28" s="1"/>
  <c r="N16" i="60"/>
  <c r="M63" i="28" s="1"/>
  <c r="N17" i="60"/>
  <c r="M64" i="28" s="1"/>
  <c r="N18" i="60"/>
  <c r="M65" i="28" s="1"/>
  <c r="N19" i="60"/>
  <c r="M66" i="28" s="1"/>
  <c r="N20" i="60"/>
  <c r="M67" i="28" s="1"/>
  <c r="N21" i="60"/>
  <c r="M68" i="28" s="1"/>
  <c r="N22" i="60"/>
  <c r="M69" i="28" s="1"/>
  <c r="N23" i="60"/>
  <c r="M70" i="28" s="1"/>
  <c r="N24" i="60"/>
  <c r="M71" i="28" s="1"/>
  <c r="N25" i="60"/>
  <c r="M72" i="28" s="1"/>
  <c r="N26" i="60"/>
  <c r="M73" i="28" s="1"/>
  <c r="N27" i="60"/>
  <c r="M74" i="28" s="1"/>
  <c r="N28" i="60"/>
  <c r="M75" i="28" s="1"/>
  <c r="N29" i="60"/>
  <c r="M76" i="28" s="1"/>
  <c r="N30" i="60"/>
  <c r="M77" i="28" s="1"/>
  <c r="N31" i="60"/>
  <c r="M78" i="28" s="1"/>
  <c r="N32" i="60"/>
  <c r="M79" i="28" s="1"/>
  <c r="N33" i="60"/>
  <c r="M80" i="28" s="1"/>
  <c r="N34" i="60"/>
  <c r="M81" i="28" s="1"/>
  <c r="N35" i="60"/>
  <c r="M82" i="28" s="1"/>
  <c r="N36" i="60"/>
  <c r="M83" i="28" s="1"/>
  <c r="N37" i="60"/>
  <c r="M84" i="28" s="1"/>
  <c r="N38" i="60"/>
  <c r="M85" i="28" s="1"/>
  <c r="N39" i="60"/>
  <c r="M86" i="28" s="1"/>
  <c r="N40" i="60"/>
  <c r="M87" i="28" s="1"/>
  <c r="N41" i="60"/>
  <c r="M88" i="28" s="1"/>
  <c r="N42" i="60"/>
  <c r="M89" i="28" s="1"/>
  <c r="N43" i="60"/>
  <c r="M90" i="28" s="1"/>
  <c r="N44" i="60"/>
  <c r="M91" i="28" s="1"/>
  <c r="N45" i="60"/>
  <c r="M92" i="28" s="1"/>
  <c r="N46" i="60"/>
  <c r="M93" i="28" s="1"/>
  <c r="N47" i="60"/>
  <c r="M94" i="28" s="1"/>
  <c r="N48" i="60"/>
  <c r="M95" i="28" s="1"/>
  <c r="N49" i="60"/>
  <c r="M96" i="28" s="1"/>
  <c r="N50" i="60"/>
  <c r="M97" i="28" s="1"/>
  <c r="N51" i="60"/>
  <c r="M98" i="28" s="1"/>
  <c r="N52" i="60"/>
  <c r="M99" i="28" s="1"/>
  <c r="N53" i="60"/>
  <c r="M100" i="28" s="1"/>
  <c r="N54" i="60"/>
  <c r="M101" i="28" s="1"/>
  <c r="N55" i="60"/>
  <c r="M102" i="28" s="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G53" i="28"/>
  <c r="E48" i="58" l="1"/>
  <c r="E40" i="58"/>
  <c r="E32" i="58"/>
  <c r="E24" i="58"/>
  <c r="E16" i="58"/>
  <c r="E47" i="58"/>
  <c r="E39" i="58"/>
  <c r="E31" i="58"/>
  <c r="E23" i="58"/>
  <c r="E15" i="58"/>
  <c r="E46" i="58"/>
  <c r="E38" i="58"/>
  <c r="E30" i="58"/>
  <c r="E22" i="58"/>
  <c r="E14" i="58"/>
  <c r="E45" i="58"/>
  <c r="E37" i="58"/>
  <c r="E29" i="58"/>
  <c r="E21" i="58"/>
  <c r="E13" i="58"/>
  <c r="E52" i="58"/>
  <c r="E44" i="58"/>
  <c r="E36" i="58"/>
  <c r="E28" i="58"/>
  <c r="E20" i="58"/>
  <c r="E51" i="58"/>
  <c r="E43" i="58"/>
  <c r="E35" i="58"/>
  <c r="E27" i="58"/>
  <c r="E19" i="58"/>
  <c r="E50" i="58"/>
  <c r="E42" i="58"/>
  <c r="E34" i="58"/>
  <c r="E26" i="58"/>
  <c r="E18" i="58"/>
  <c r="G9" i="58"/>
  <c r="E49" i="58"/>
  <c r="E41" i="58"/>
  <c r="E33" i="58"/>
  <c r="E25" i="58"/>
  <c r="E17" i="58"/>
  <c r="E6" i="58"/>
  <c r="E4" i="58"/>
  <c r="E12" i="58"/>
  <c r="E8" i="58"/>
  <c r="E11" i="58"/>
  <c r="E9" i="58"/>
  <c r="E7" i="58"/>
  <c r="E5" i="58"/>
  <c r="F10" i="58"/>
  <c r="E10" i="58"/>
  <c r="E3" i="58"/>
  <c r="G46" i="58"/>
  <c r="G14" i="58"/>
  <c r="G42" i="58"/>
  <c r="G30" i="58"/>
  <c r="G26" i="58"/>
  <c r="G38" i="58"/>
  <c r="G22" i="58"/>
  <c r="G6" i="58"/>
  <c r="G11" i="58"/>
  <c r="G7" i="58"/>
  <c r="F11" i="58"/>
  <c r="F7" i="58"/>
  <c r="F3" i="58"/>
  <c r="G5" i="58"/>
  <c r="F49" i="58"/>
  <c r="F45" i="58"/>
  <c r="F41" i="58"/>
  <c r="F37" i="58"/>
  <c r="F33" i="58"/>
  <c r="F29" i="58"/>
  <c r="F25" i="58"/>
  <c r="F21" i="58"/>
  <c r="F17" i="58"/>
  <c r="F13" i="58"/>
  <c r="F9" i="58"/>
  <c r="G10" i="58"/>
  <c r="G51" i="58"/>
  <c r="G47" i="58"/>
  <c r="G43" i="58"/>
  <c r="G39" i="58"/>
  <c r="G35" i="58"/>
  <c r="G31" i="58"/>
  <c r="G27" i="58"/>
  <c r="G23" i="58"/>
  <c r="G19" i="58"/>
  <c r="G15" i="58"/>
  <c r="F50" i="58"/>
  <c r="F46" i="58"/>
  <c r="F42" i="58"/>
  <c r="F38" i="58"/>
  <c r="F34" i="58"/>
  <c r="F30" i="58"/>
  <c r="F26" i="58"/>
  <c r="F22" i="58"/>
  <c r="F18" i="58"/>
  <c r="F14" i="58"/>
  <c r="G50" i="58"/>
  <c r="G34" i="58"/>
  <c r="G18" i="58"/>
  <c r="Q9" i="60"/>
  <c r="Q6" i="60"/>
  <c r="G8" i="58"/>
  <c r="F52" i="58"/>
  <c r="F48" i="58"/>
  <c r="F44" i="58"/>
  <c r="F40" i="58"/>
  <c r="F36" i="58"/>
  <c r="F32" i="58"/>
  <c r="F28" i="58"/>
  <c r="F24" i="58"/>
  <c r="F20" i="58"/>
  <c r="F16" i="58"/>
  <c r="G3" i="58"/>
  <c r="G49" i="58"/>
  <c r="G45" i="58"/>
  <c r="G41" i="58"/>
  <c r="G37" i="58"/>
  <c r="G33" i="58"/>
  <c r="G29" i="58"/>
  <c r="G25" i="58"/>
  <c r="G21" i="58"/>
  <c r="G17" i="58"/>
  <c r="G13" i="58"/>
  <c r="F4" i="58"/>
  <c r="G4" i="58"/>
  <c r="F8" i="58"/>
  <c r="F51" i="58"/>
  <c r="F47" i="58"/>
  <c r="F43" i="58"/>
  <c r="F39" i="58"/>
  <c r="F35" i="58"/>
  <c r="F31" i="58"/>
  <c r="F27" i="58"/>
  <c r="F23" i="58"/>
  <c r="F19" i="58"/>
  <c r="F15" i="58"/>
  <c r="F6" i="58"/>
  <c r="G52" i="58"/>
  <c r="G48" i="58"/>
  <c r="G44" i="58"/>
  <c r="G40" i="58"/>
  <c r="G36" i="58"/>
  <c r="G32" i="58"/>
  <c r="G28" i="58"/>
  <c r="G24" i="58"/>
  <c r="G20" i="58"/>
  <c r="G16" i="58"/>
  <c r="F5" i="58"/>
  <c r="F12" i="58"/>
  <c r="G12" i="58"/>
  <c r="AO22" i="22"/>
  <c r="AO23" i="22"/>
  <c r="AO24" i="22"/>
  <c r="AO14" i="22"/>
  <c r="AO15" i="22"/>
  <c r="AO16" i="22"/>
  <c r="AO17" i="22"/>
  <c r="AO18" i="22"/>
  <c r="AO19" i="22"/>
  <c r="AO20" i="22"/>
  <c r="AO21" i="22"/>
  <c r="AO4" i="22"/>
  <c r="B59" i="60"/>
  <c r="C55" i="60"/>
  <c r="D102" i="28" s="1"/>
  <c r="L102" i="28" s="1"/>
  <c r="C54" i="60"/>
  <c r="D101" i="28" s="1"/>
  <c r="L101" i="28" s="1"/>
  <c r="C53" i="60"/>
  <c r="D100" i="28" s="1"/>
  <c r="L100" i="28" s="1"/>
  <c r="C52" i="60"/>
  <c r="D99" i="28" s="1"/>
  <c r="L99" i="28" s="1"/>
  <c r="C51" i="60"/>
  <c r="D98" i="28" s="1"/>
  <c r="L98" i="28" s="1"/>
  <c r="C50" i="60"/>
  <c r="D97" i="28" s="1"/>
  <c r="L97" i="28" s="1"/>
  <c r="C49" i="60"/>
  <c r="D96" i="28" s="1"/>
  <c r="L96" i="28" s="1"/>
  <c r="C48" i="60"/>
  <c r="D95" i="28" s="1"/>
  <c r="L95" i="28" s="1"/>
  <c r="C47" i="60"/>
  <c r="D94" i="28" s="1"/>
  <c r="L94" i="28" s="1"/>
  <c r="C46" i="60"/>
  <c r="D93" i="28" s="1"/>
  <c r="L93" i="28" s="1"/>
  <c r="C45" i="60"/>
  <c r="D92" i="28" s="1"/>
  <c r="L92" i="28" s="1"/>
  <c r="C44" i="60"/>
  <c r="D91" i="28" s="1"/>
  <c r="L91" i="28" s="1"/>
  <c r="C43" i="60"/>
  <c r="D90" i="28" s="1"/>
  <c r="L90" i="28" s="1"/>
  <c r="C42" i="60"/>
  <c r="D89" i="28" s="1"/>
  <c r="L89" i="28" s="1"/>
  <c r="C41" i="60"/>
  <c r="D88" i="28" s="1"/>
  <c r="L88" i="28" s="1"/>
  <c r="C40" i="60"/>
  <c r="D87" i="28" s="1"/>
  <c r="L87" i="28" s="1"/>
  <c r="C39" i="60"/>
  <c r="D86" i="28" s="1"/>
  <c r="L86" i="28" s="1"/>
  <c r="C38" i="60"/>
  <c r="D85" i="28" s="1"/>
  <c r="L85" i="28" s="1"/>
  <c r="C37" i="60"/>
  <c r="D84" i="28" s="1"/>
  <c r="L84" i="28" s="1"/>
  <c r="C36" i="60"/>
  <c r="D83" i="28" s="1"/>
  <c r="L83" i="28" s="1"/>
  <c r="C35" i="60"/>
  <c r="D82" i="28" s="1"/>
  <c r="L82" i="28" s="1"/>
  <c r="C34" i="60"/>
  <c r="D81" i="28" s="1"/>
  <c r="L81" i="28" s="1"/>
  <c r="C33" i="60"/>
  <c r="D80" i="28" s="1"/>
  <c r="L80" i="28" s="1"/>
  <c r="C32" i="60"/>
  <c r="D79" i="28" s="1"/>
  <c r="L79" i="28" s="1"/>
  <c r="C31" i="60"/>
  <c r="D78" i="28" s="1"/>
  <c r="L78" i="28" s="1"/>
  <c r="C30" i="60"/>
  <c r="D77" i="28" s="1"/>
  <c r="L77" i="28" s="1"/>
  <c r="C29" i="60"/>
  <c r="D76" i="28" s="1"/>
  <c r="L76" i="28" s="1"/>
  <c r="C28" i="60"/>
  <c r="D75" i="28" s="1"/>
  <c r="L75" i="28" s="1"/>
  <c r="C27" i="60"/>
  <c r="D74" i="28" s="1"/>
  <c r="L74" i="28" s="1"/>
  <c r="C26" i="60"/>
  <c r="D73" i="28" s="1"/>
  <c r="L73" i="28" s="1"/>
  <c r="C25" i="60"/>
  <c r="D72" i="28" s="1"/>
  <c r="L72" i="28" s="1"/>
  <c r="C24" i="60"/>
  <c r="D71" i="28" s="1"/>
  <c r="L71" i="28" s="1"/>
  <c r="C23" i="60"/>
  <c r="D70" i="28" s="1"/>
  <c r="L70" i="28" s="1"/>
  <c r="C22" i="60"/>
  <c r="D69" i="28" s="1"/>
  <c r="L69" i="28" s="1"/>
  <c r="C21" i="60"/>
  <c r="D68" i="28" s="1"/>
  <c r="L68" i="28" s="1"/>
  <c r="C20" i="60"/>
  <c r="D67" i="28" s="1"/>
  <c r="L67" i="28" s="1"/>
  <c r="C19" i="60"/>
  <c r="D66" i="28" s="1"/>
  <c r="L66" i="28" s="1"/>
  <c r="C18" i="60"/>
  <c r="D65" i="28" s="1"/>
  <c r="L65" i="28" s="1"/>
  <c r="C17" i="60"/>
  <c r="D64" i="28" s="1"/>
  <c r="L64" i="28" s="1"/>
  <c r="C16" i="60"/>
  <c r="D63" i="28" s="1"/>
  <c r="L63" i="28" s="1"/>
  <c r="C15" i="60"/>
  <c r="D62" i="28" s="1"/>
  <c r="L62" i="28" s="1"/>
  <c r="C14" i="60"/>
  <c r="D61" i="28" s="1"/>
  <c r="L61" i="28" s="1"/>
  <c r="C13" i="60"/>
  <c r="C12" i="60"/>
  <c r="D59" i="28" s="1"/>
  <c r="L59" i="28" s="1"/>
  <c r="C11" i="60"/>
  <c r="C10" i="60"/>
  <c r="D57" i="28" s="1"/>
  <c r="L57" i="28" s="1"/>
  <c r="C9" i="60"/>
  <c r="D56" i="28" s="1"/>
  <c r="L56" i="28" s="1"/>
  <c r="C8" i="60"/>
  <c r="D55" i="28" s="1"/>
  <c r="L55" i="28" s="1"/>
  <c r="C7" i="60"/>
  <c r="C6" i="60"/>
  <c r="D53" i="28" s="1"/>
  <c r="L53" i="28" s="1"/>
  <c r="C13" i="26"/>
  <c r="C12" i="26"/>
  <c r="C11" i="26"/>
  <c r="H9" i="58" l="1"/>
  <c r="M9" i="58" s="1"/>
  <c r="H8" i="58"/>
  <c r="O8" i="58" s="1"/>
  <c r="H10" i="58"/>
  <c r="M10" i="58" s="1"/>
  <c r="H42" i="58"/>
  <c r="M42" i="58" s="1"/>
  <c r="H14" i="58"/>
  <c r="M14" i="58" s="1"/>
  <c r="H26" i="58"/>
  <c r="M26" i="58" s="1"/>
  <c r="H11" i="58"/>
  <c r="O11" i="58" s="1"/>
  <c r="H25" i="58"/>
  <c r="M25" i="58" s="1"/>
  <c r="H41" i="58"/>
  <c r="M41" i="58" s="1"/>
  <c r="H46" i="58"/>
  <c r="M46" i="58" s="1"/>
  <c r="H22" i="58"/>
  <c r="M22" i="58" s="1"/>
  <c r="H15" i="58"/>
  <c r="O15" i="58" s="1"/>
  <c r="H31" i="58"/>
  <c r="M31" i="58" s="1"/>
  <c r="H47" i="58"/>
  <c r="O47" i="58" s="1"/>
  <c r="H30" i="58"/>
  <c r="M30" i="58" s="1"/>
  <c r="H19" i="58"/>
  <c r="O19" i="58" s="1"/>
  <c r="H35" i="58"/>
  <c r="O35" i="58" s="1"/>
  <c r="H51" i="58"/>
  <c r="O51" i="58" s="1"/>
  <c r="H37" i="58"/>
  <c r="M37" i="58" s="1"/>
  <c r="H38" i="58"/>
  <c r="M38" i="58" s="1"/>
  <c r="H29" i="58"/>
  <c r="M29" i="58" s="1"/>
  <c r="H7" i="58"/>
  <c r="O7" i="58" s="1"/>
  <c r="H5" i="58"/>
  <c r="O5" i="58" s="1"/>
  <c r="H16" i="58"/>
  <c r="M16" i="58" s="1"/>
  <c r="H32" i="58"/>
  <c r="M32" i="58" s="1"/>
  <c r="H48" i="58"/>
  <c r="M48" i="58" s="1"/>
  <c r="H13" i="58"/>
  <c r="O13" i="58" s="1"/>
  <c r="H45" i="58"/>
  <c r="O45" i="58" s="1"/>
  <c r="H17" i="58"/>
  <c r="H33" i="58"/>
  <c r="H49" i="58"/>
  <c r="H6" i="58"/>
  <c r="O6" i="58" s="1"/>
  <c r="H27" i="58"/>
  <c r="O27" i="58" s="1"/>
  <c r="H43" i="58"/>
  <c r="O43" i="58" s="1"/>
  <c r="H21" i="58"/>
  <c r="O21" i="58" s="1"/>
  <c r="H3" i="58"/>
  <c r="O3" i="58" s="1"/>
  <c r="F13" i="60"/>
  <c r="E60" i="28" s="1"/>
  <c r="D60" i="28"/>
  <c r="L60" i="28" s="1"/>
  <c r="H18" i="58"/>
  <c r="H34" i="58"/>
  <c r="H50" i="58"/>
  <c r="F7" i="60"/>
  <c r="E54" i="28" s="1"/>
  <c r="D54" i="28"/>
  <c r="L54" i="28" s="1"/>
  <c r="M11" i="60"/>
  <c r="D58" i="28"/>
  <c r="L58" i="28" s="1"/>
  <c r="H23" i="58"/>
  <c r="O23" i="58" s="1"/>
  <c r="H39" i="58"/>
  <c r="O39" i="58" s="1"/>
  <c r="H4" i="58"/>
  <c r="O4" i="58" s="1"/>
  <c r="H20" i="58"/>
  <c r="O20" i="58" s="1"/>
  <c r="H36" i="58"/>
  <c r="O36" i="58" s="1"/>
  <c r="H52" i="58"/>
  <c r="O52" i="58" s="1"/>
  <c r="H24" i="58"/>
  <c r="O24" i="58" s="1"/>
  <c r="H40" i="58"/>
  <c r="O40" i="58" s="1"/>
  <c r="H28" i="58"/>
  <c r="O28" i="58" s="1"/>
  <c r="H44" i="58"/>
  <c r="O44" i="58" s="1"/>
  <c r="H12" i="58"/>
  <c r="O12" i="58" s="1"/>
  <c r="M9" i="60"/>
  <c r="M41" i="60"/>
  <c r="S41" i="60" s="1"/>
  <c r="M49" i="60"/>
  <c r="S49" i="60" s="1"/>
  <c r="M7" i="60"/>
  <c r="M13" i="60"/>
  <c r="S13" i="60" s="1"/>
  <c r="M43" i="60"/>
  <c r="S43" i="60" s="1"/>
  <c r="M51" i="60"/>
  <c r="S51" i="60" s="1"/>
  <c r="M45" i="60"/>
  <c r="S45" i="60" s="1"/>
  <c r="M53" i="60"/>
  <c r="S53" i="60" s="1"/>
  <c r="M47" i="60"/>
  <c r="S47" i="60" s="1"/>
  <c r="M55" i="60"/>
  <c r="S55" i="60" s="1"/>
  <c r="F11" i="60"/>
  <c r="E58" i="28" s="1"/>
  <c r="R4" i="60"/>
  <c r="G4" i="51" s="1"/>
  <c r="F9" i="60"/>
  <c r="E56" i="28" s="1"/>
  <c r="S9" i="60"/>
  <c r="M6" i="60"/>
  <c r="F6" i="60"/>
  <c r="E53" i="28" s="1"/>
  <c r="M16" i="60"/>
  <c r="S16" i="60" s="1"/>
  <c r="F19" i="60"/>
  <c r="E66" i="28" s="1"/>
  <c r="M19" i="60"/>
  <c r="S19" i="60" s="1"/>
  <c r="F24" i="60"/>
  <c r="E71" i="28" s="1"/>
  <c r="F28" i="60"/>
  <c r="E75" i="28" s="1"/>
  <c r="F32" i="60"/>
  <c r="E79" i="28" s="1"/>
  <c r="F34" i="60"/>
  <c r="E81" i="28" s="1"/>
  <c r="F36" i="60"/>
  <c r="E83" i="28" s="1"/>
  <c r="M42" i="60"/>
  <c r="S42" i="60" s="1"/>
  <c r="F42" i="60"/>
  <c r="E89" i="28" s="1"/>
  <c r="S11" i="60"/>
  <c r="M24" i="60"/>
  <c r="S24" i="60" s="1"/>
  <c r="M34" i="60"/>
  <c r="S34" i="60" s="1"/>
  <c r="M36" i="60"/>
  <c r="S36" i="60" s="1"/>
  <c r="M44" i="60"/>
  <c r="S44" i="60" s="1"/>
  <c r="F44" i="60"/>
  <c r="E91" i="28" s="1"/>
  <c r="M52" i="60"/>
  <c r="S52" i="60" s="1"/>
  <c r="F52" i="60"/>
  <c r="E99" i="28" s="1"/>
  <c r="M10" i="60"/>
  <c r="S10" i="60" s="1"/>
  <c r="F10" i="60"/>
  <c r="E57" i="28" s="1"/>
  <c r="M14" i="60"/>
  <c r="S14" i="60" s="1"/>
  <c r="F17" i="60"/>
  <c r="E64" i="28" s="1"/>
  <c r="M17" i="60"/>
  <c r="S17" i="60" s="1"/>
  <c r="M18" i="60"/>
  <c r="S18" i="60" s="1"/>
  <c r="F21" i="60"/>
  <c r="E68" i="28" s="1"/>
  <c r="M21" i="60"/>
  <c r="S21" i="60" s="1"/>
  <c r="M22" i="60"/>
  <c r="S22" i="60" s="1"/>
  <c r="F38" i="60"/>
  <c r="E85" i="28" s="1"/>
  <c r="M38" i="60"/>
  <c r="S38" i="60" s="1"/>
  <c r="M46" i="60"/>
  <c r="S46" i="60" s="1"/>
  <c r="F46" i="60"/>
  <c r="E93" i="28" s="1"/>
  <c r="M54" i="60"/>
  <c r="S54" i="60" s="1"/>
  <c r="F54" i="60"/>
  <c r="E101" i="28" s="1"/>
  <c r="F15" i="60"/>
  <c r="E62" i="28" s="1"/>
  <c r="M15" i="60"/>
  <c r="S15" i="60" s="1"/>
  <c r="M20" i="60"/>
  <c r="S20" i="60" s="1"/>
  <c r="F23" i="60"/>
  <c r="E70" i="28" s="1"/>
  <c r="M23" i="60"/>
  <c r="S23" i="60" s="1"/>
  <c r="F26" i="60"/>
  <c r="E73" i="28" s="1"/>
  <c r="F30" i="60"/>
  <c r="E77" i="28" s="1"/>
  <c r="M50" i="60"/>
  <c r="S50" i="60" s="1"/>
  <c r="F50" i="60"/>
  <c r="E97" i="28" s="1"/>
  <c r="F16" i="60"/>
  <c r="E63" i="28" s="1"/>
  <c r="F20" i="60"/>
  <c r="E67" i="28" s="1"/>
  <c r="Q23" i="60"/>
  <c r="M26" i="60"/>
  <c r="S26" i="60" s="1"/>
  <c r="M28" i="60"/>
  <c r="S28" i="60" s="1"/>
  <c r="M30" i="60"/>
  <c r="S30" i="60" s="1"/>
  <c r="M32" i="60"/>
  <c r="S32" i="60" s="1"/>
  <c r="M8" i="60"/>
  <c r="F8" i="60"/>
  <c r="E55" i="28" s="1"/>
  <c r="M12" i="60"/>
  <c r="S12" i="60" s="1"/>
  <c r="F12" i="60"/>
  <c r="E59" i="28" s="1"/>
  <c r="F14" i="60"/>
  <c r="E61" i="28" s="1"/>
  <c r="F18" i="60"/>
  <c r="E65" i="28" s="1"/>
  <c r="F22" i="60"/>
  <c r="E69" i="28" s="1"/>
  <c r="M40" i="60"/>
  <c r="S40" i="60" s="1"/>
  <c r="F40" i="60"/>
  <c r="E87" i="28" s="1"/>
  <c r="M48" i="60"/>
  <c r="S48" i="60" s="1"/>
  <c r="F48" i="60"/>
  <c r="E95" i="28" s="1"/>
  <c r="F25" i="60"/>
  <c r="E72" i="28" s="1"/>
  <c r="F27" i="60"/>
  <c r="E74" i="28" s="1"/>
  <c r="F29" i="60"/>
  <c r="E76" i="28" s="1"/>
  <c r="F31" i="60"/>
  <c r="E78" i="28" s="1"/>
  <c r="F33" i="60"/>
  <c r="E80" i="28" s="1"/>
  <c r="F35" i="60"/>
  <c r="E82" i="28" s="1"/>
  <c r="F37" i="60"/>
  <c r="E84" i="28" s="1"/>
  <c r="F39" i="60"/>
  <c r="E86" i="28" s="1"/>
  <c r="M25" i="60"/>
  <c r="S25" i="60" s="1"/>
  <c r="M27" i="60"/>
  <c r="S27" i="60" s="1"/>
  <c r="M29" i="60"/>
  <c r="S29" i="60" s="1"/>
  <c r="M31" i="60"/>
  <c r="S31" i="60" s="1"/>
  <c r="M33" i="60"/>
  <c r="S33" i="60" s="1"/>
  <c r="M35" i="60"/>
  <c r="S35" i="60" s="1"/>
  <c r="M37" i="60"/>
  <c r="S37" i="60" s="1"/>
  <c r="M39" i="60"/>
  <c r="S39" i="60" s="1"/>
  <c r="F41" i="60"/>
  <c r="E88" i="28" s="1"/>
  <c r="F43" i="60"/>
  <c r="E90" i="28" s="1"/>
  <c r="F45" i="60"/>
  <c r="E92" i="28" s="1"/>
  <c r="F47" i="60"/>
  <c r="E94" i="28" s="1"/>
  <c r="F49" i="60"/>
  <c r="E96" i="28" s="1"/>
  <c r="F51" i="60"/>
  <c r="E98" i="28" s="1"/>
  <c r="F53" i="60"/>
  <c r="E100" i="28" s="1"/>
  <c r="F55" i="60"/>
  <c r="E102" i="28" s="1"/>
  <c r="Y4" i="22"/>
  <c r="Y5" i="22"/>
  <c r="D29" i="52"/>
  <c r="D28" i="52"/>
  <c r="Q8" i="60"/>
  <c r="Q10" i="60"/>
  <c r="Q12" i="60"/>
  <c r="Q15" i="60"/>
  <c r="Q16" i="60"/>
  <c r="Q17" i="60"/>
  <c r="Q18" i="60"/>
  <c r="Q19" i="60"/>
  <c r="Q20" i="60"/>
  <c r="Q21" i="60"/>
  <c r="Q22" i="60"/>
  <c r="Q24" i="60"/>
  <c r="Q25" i="60"/>
  <c r="Q26" i="60"/>
  <c r="Q27" i="60"/>
  <c r="Q28" i="60"/>
  <c r="Q29" i="60"/>
  <c r="Q30" i="60"/>
  <c r="Q31" i="60"/>
  <c r="Q32" i="60"/>
  <c r="Q33" i="60"/>
  <c r="Q34" i="60"/>
  <c r="Q35" i="60"/>
  <c r="Q36" i="60"/>
  <c r="Q37" i="60"/>
  <c r="Q38" i="60"/>
  <c r="Q39" i="60"/>
  <c r="Q40" i="60"/>
  <c r="Q41" i="60"/>
  <c r="Q42" i="60"/>
  <c r="Q43" i="60"/>
  <c r="Q44" i="60"/>
  <c r="Q45" i="60"/>
  <c r="Q46" i="60"/>
  <c r="Q47" i="60"/>
  <c r="Q48" i="60"/>
  <c r="Q49" i="60"/>
  <c r="Q50" i="60"/>
  <c r="Q51" i="60"/>
  <c r="Q52" i="60"/>
  <c r="Q53" i="60"/>
  <c r="Q54" i="60"/>
  <c r="Q55" i="60"/>
  <c r="M8" i="58" l="1"/>
  <c r="O10" i="58"/>
  <c r="O9" i="58"/>
  <c r="O42" i="58"/>
  <c r="O46" i="58"/>
  <c r="O26" i="58"/>
  <c r="O22" i="58"/>
  <c r="O14" i="58"/>
  <c r="O41" i="58"/>
  <c r="O25" i="58"/>
  <c r="M15" i="58"/>
  <c r="M11" i="58"/>
  <c r="O31" i="58"/>
  <c r="M45" i="58"/>
  <c r="M51" i="58"/>
  <c r="O29" i="58"/>
  <c r="O32" i="58"/>
  <c r="M47" i="58"/>
  <c r="O30" i="58"/>
  <c r="M3" i="58"/>
  <c r="M35" i="58"/>
  <c r="O37" i="58"/>
  <c r="M19" i="58"/>
  <c r="M13" i="58"/>
  <c r="O16" i="58"/>
  <c r="O38" i="58"/>
  <c r="M7" i="58"/>
  <c r="M21" i="58"/>
  <c r="O48" i="58"/>
  <c r="M5" i="58"/>
  <c r="M43" i="58"/>
  <c r="M4" i="58"/>
  <c r="M39" i="58"/>
  <c r="M17" i="58"/>
  <c r="O17" i="58"/>
  <c r="M6" i="58"/>
  <c r="M49" i="58"/>
  <c r="O49" i="58"/>
  <c r="M23" i="58"/>
  <c r="M27" i="58"/>
  <c r="M33" i="58"/>
  <c r="O33" i="58"/>
  <c r="N7" i="60"/>
  <c r="M54" i="28" s="1"/>
  <c r="N8" i="60"/>
  <c r="M55" i="28" s="1"/>
  <c r="M50" i="58"/>
  <c r="O50" i="58"/>
  <c r="N6" i="60"/>
  <c r="M53" i="28" s="1"/>
  <c r="M34" i="58"/>
  <c r="O34" i="58"/>
  <c r="M18" i="58"/>
  <c r="O18" i="58"/>
  <c r="M44" i="58"/>
  <c r="M52" i="58"/>
  <c r="M36" i="58"/>
  <c r="M24" i="58"/>
  <c r="M12" i="58"/>
  <c r="M28" i="58"/>
  <c r="M40" i="58"/>
  <c r="M20" i="58"/>
  <c r="T51" i="60"/>
  <c r="T49" i="60"/>
  <c r="T41" i="60"/>
  <c r="T29" i="60"/>
  <c r="T35" i="60"/>
  <c r="T39" i="60"/>
  <c r="T31" i="60"/>
  <c r="T10" i="60"/>
  <c r="T37" i="60"/>
  <c r="T27" i="60"/>
  <c r="T33" i="60"/>
  <c r="T25" i="60"/>
  <c r="T15" i="60"/>
  <c r="T47" i="60"/>
  <c r="T45" i="60"/>
  <c r="T53" i="60"/>
  <c r="T43" i="60"/>
  <c r="T12" i="60"/>
  <c r="T52" i="60"/>
  <c r="T44" i="60"/>
  <c r="T16" i="60"/>
  <c r="T34" i="60"/>
  <c r="T24" i="60"/>
  <c r="T28" i="60"/>
  <c r="T26" i="60"/>
  <c r="T18" i="60"/>
  <c r="T21" i="60"/>
  <c r="T23" i="60"/>
  <c r="T32" i="60"/>
  <c r="T20" i="60"/>
  <c r="T36" i="60"/>
  <c r="T42" i="60"/>
  <c r="T17" i="60"/>
  <c r="T19" i="60"/>
  <c r="T30" i="60"/>
  <c r="T54" i="60"/>
  <c r="T46" i="60"/>
  <c r="T55" i="60"/>
  <c r="T48" i="60"/>
  <c r="T40" i="60"/>
  <c r="T50" i="60"/>
  <c r="T38" i="60"/>
  <c r="T22" i="60"/>
  <c r="Q13" i="60"/>
  <c r="T13" i="60" s="1"/>
  <c r="O124" i="22"/>
  <c r="M124" i="22"/>
  <c r="O123" i="22"/>
  <c r="M123" i="22"/>
  <c r="O122" i="22"/>
  <c r="M122" i="22"/>
  <c r="S6" i="60" l="1"/>
  <c r="S8" i="60"/>
  <c r="T8" i="60" s="1"/>
  <c r="N4" i="60"/>
  <c r="C4" i="51" s="1"/>
  <c r="S7" i="60"/>
  <c r="T9" i="60"/>
  <c r="Q14" i="60"/>
  <c r="T14" i="60" s="1"/>
  <c r="Q11" i="60"/>
  <c r="T11" i="60" s="1"/>
  <c r="Q7" i="60"/>
  <c r="S4" i="60" l="1"/>
  <c r="H4" i="51" s="1"/>
  <c r="T7" i="60"/>
  <c r="O4" i="60"/>
  <c r="D4" i="51" s="1"/>
  <c r="P4" i="60"/>
  <c r="E4" i="51" s="1"/>
  <c r="B58" i="1"/>
  <c r="B42" i="37"/>
  <c r="B26" i="61" s="1"/>
  <c r="B47" i="52"/>
  <c r="B20" i="44"/>
  <c r="B195" i="28"/>
  <c r="J195" i="28"/>
  <c r="K195" i="28"/>
  <c r="L195" i="28"/>
  <c r="B196" i="28"/>
  <c r="J196" i="28"/>
  <c r="K196" i="28"/>
  <c r="L196" i="28"/>
  <c r="B197" i="28"/>
  <c r="J197" i="28"/>
  <c r="K197" i="28"/>
  <c r="L197" i="28"/>
  <c r="B198" i="28"/>
  <c r="J198" i="28"/>
  <c r="K198" i="28"/>
  <c r="L198" i="28"/>
  <c r="B199" i="28"/>
  <c r="J199" i="28"/>
  <c r="K199" i="28"/>
  <c r="L199" i="28"/>
  <c r="B200" i="28"/>
  <c r="J200" i="28"/>
  <c r="K200" i="28"/>
  <c r="L200" i="28"/>
  <c r="B201" i="28"/>
  <c r="J201" i="28"/>
  <c r="K201" i="28"/>
  <c r="L201" i="28"/>
  <c r="B202" i="28"/>
  <c r="J202" i="28"/>
  <c r="K202" i="28"/>
  <c r="L202" i="28"/>
  <c r="B203" i="28"/>
  <c r="J203" i="28"/>
  <c r="K203" i="28"/>
  <c r="L203" i="28"/>
  <c r="B204" i="28"/>
  <c r="J204" i="28"/>
  <c r="K204" i="28"/>
  <c r="L204" i="28"/>
  <c r="B205" i="28"/>
  <c r="J205" i="28"/>
  <c r="K205" i="28"/>
  <c r="L205" i="28"/>
  <c r="B206" i="28"/>
  <c r="J206" i="28"/>
  <c r="K206" i="28"/>
  <c r="L206" i="28"/>
  <c r="B207" i="28"/>
  <c r="J207" i="28"/>
  <c r="K207" i="28"/>
  <c r="L207" i="28"/>
  <c r="B208" i="28"/>
  <c r="J208" i="28"/>
  <c r="K208" i="28"/>
  <c r="L208" i="28"/>
  <c r="B209" i="28"/>
  <c r="J209" i="28"/>
  <c r="K209" i="28"/>
  <c r="L209" i="28"/>
  <c r="B210" i="28"/>
  <c r="J210" i="28"/>
  <c r="K210" i="28"/>
  <c r="L210" i="28"/>
  <c r="B211" i="28"/>
  <c r="J211" i="28"/>
  <c r="K211" i="28"/>
  <c r="L211" i="28"/>
  <c r="B212" i="28"/>
  <c r="J212" i="28"/>
  <c r="K212" i="28"/>
  <c r="L212" i="28"/>
  <c r="J194" i="28"/>
  <c r="K194" i="28"/>
  <c r="L194" i="28"/>
  <c r="L193" i="28"/>
  <c r="K193" i="28"/>
  <c r="J193" i="28"/>
  <c r="D193" i="28"/>
  <c r="D194" i="28"/>
  <c r="D195" i="28"/>
  <c r="D196" i="28"/>
  <c r="D197" i="28"/>
  <c r="D198" i="28"/>
  <c r="D199" i="28"/>
  <c r="D200" i="28"/>
  <c r="D201" i="28"/>
  <c r="D202" i="28"/>
  <c r="D203" i="28"/>
  <c r="D204" i="28"/>
  <c r="D205" i="28"/>
  <c r="D206" i="28"/>
  <c r="D207" i="28"/>
  <c r="D208" i="28"/>
  <c r="D209" i="28"/>
  <c r="D210" i="28"/>
  <c r="D211" i="28"/>
  <c r="D212" i="28"/>
  <c r="B194" i="28"/>
  <c r="B193" i="28"/>
  <c r="B165" i="28"/>
  <c r="F165" i="28"/>
  <c r="J165" i="28"/>
  <c r="K165" i="28"/>
  <c r="L165" i="28"/>
  <c r="B166" i="28"/>
  <c r="F166" i="28"/>
  <c r="J166" i="28"/>
  <c r="K166" i="28"/>
  <c r="L166" i="28"/>
  <c r="B167" i="28"/>
  <c r="F167" i="28"/>
  <c r="J167" i="28"/>
  <c r="K167" i="28"/>
  <c r="L167" i="28"/>
  <c r="B168" i="28"/>
  <c r="F168" i="28"/>
  <c r="J168" i="28"/>
  <c r="K168" i="28"/>
  <c r="L168" i="28"/>
  <c r="B169" i="28"/>
  <c r="F169" i="28"/>
  <c r="J169" i="28"/>
  <c r="K169" i="28"/>
  <c r="L169" i="28"/>
  <c r="B170" i="28"/>
  <c r="F170" i="28"/>
  <c r="J170" i="28"/>
  <c r="K170" i="28"/>
  <c r="L170" i="28"/>
  <c r="B171" i="28"/>
  <c r="F171" i="28"/>
  <c r="J171" i="28"/>
  <c r="K171" i="28"/>
  <c r="L171" i="28"/>
  <c r="B172" i="28"/>
  <c r="F172" i="28"/>
  <c r="J172" i="28"/>
  <c r="K172" i="28"/>
  <c r="L172" i="28"/>
  <c r="B173" i="28"/>
  <c r="F173" i="28"/>
  <c r="J173" i="28"/>
  <c r="K173" i="28"/>
  <c r="L173" i="28"/>
  <c r="B174" i="28"/>
  <c r="F174" i="28"/>
  <c r="J174" i="28"/>
  <c r="K174" i="28"/>
  <c r="L174" i="28"/>
  <c r="B175" i="28"/>
  <c r="F175" i="28"/>
  <c r="J175" i="28"/>
  <c r="K175" i="28"/>
  <c r="L175" i="28"/>
  <c r="B176" i="28"/>
  <c r="F176" i="28"/>
  <c r="J176" i="28"/>
  <c r="K176" i="28"/>
  <c r="L176" i="28"/>
  <c r="B177" i="28"/>
  <c r="F177" i="28"/>
  <c r="J177" i="28"/>
  <c r="K177" i="28"/>
  <c r="L177" i="28"/>
  <c r="B178" i="28"/>
  <c r="F178" i="28"/>
  <c r="J178" i="28"/>
  <c r="K178" i="28"/>
  <c r="L178" i="28"/>
  <c r="B179" i="28"/>
  <c r="F179" i="28"/>
  <c r="J179" i="28"/>
  <c r="K179" i="28"/>
  <c r="L179" i="28"/>
  <c r="B180" i="28"/>
  <c r="F180" i="28"/>
  <c r="J180" i="28"/>
  <c r="K180" i="28"/>
  <c r="L180" i="28"/>
  <c r="B181" i="28"/>
  <c r="F181" i="28"/>
  <c r="J181" i="28"/>
  <c r="K181" i="28"/>
  <c r="L181" i="28"/>
  <c r="B182" i="28"/>
  <c r="F182" i="28"/>
  <c r="J182" i="28"/>
  <c r="K182" i="28"/>
  <c r="L182" i="28"/>
  <c r="B183" i="28"/>
  <c r="F183" i="28"/>
  <c r="J183" i="28"/>
  <c r="K183" i="28"/>
  <c r="L183" i="28"/>
  <c r="B184" i="28"/>
  <c r="F184" i="28"/>
  <c r="J184" i="28"/>
  <c r="K184" i="28"/>
  <c r="L184" i="28"/>
  <c r="B185" i="28"/>
  <c r="F185" i="28"/>
  <c r="J185" i="28"/>
  <c r="K185" i="28"/>
  <c r="L185" i="28"/>
  <c r="B186" i="28"/>
  <c r="F186" i="28"/>
  <c r="J186" i="28"/>
  <c r="K186" i="28"/>
  <c r="L186" i="28"/>
  <c r="B187" i="28"/>
  <c r="F187" i="28"/>
  <c r="J187" i="28"/>
  <c r="K187" i="28"/>
  <c r="L187" i="28"/>
  <c r="B188" i="28"/>
  <c r="F188" i="28"/>
  <c r="J188" i="28"/>
  <c r="K188" i="28"/>
  <c r="L188" i="28"/>
  <c r="B189" i="28"/>
  <c r="F189" i="28"/>
  <c r="J189" i="28"/>
  <c r="K189" i="28"/>
  <c r="L189" i="28"/>
  <c r="B190" i="28"/>
  <c r="F190" i="28"/>
  <c r="J190" i="28"/>
  <c r="K190" i="28"/>
  <c r="L190" i="28"/>
  <c r="B191" i="28"/>
  <c r="F191" i="28"/>
  <c r="J191" i="28"/>
  <c r="K191" i="28"/>
  <c r="L191" i="28"/>
  <c r="B192" i="28"/>
  <c r="F192" i="28"/>
  <c r="J192" i="28"/>
  <c r="K192" i="28"/>
  <c r="L192" i="28"/>
  <c r="F164" i="28"/>
  <c r="J164" i="28"/>
  <c r="K164" i="28"/>
  <c r="L164" i="28"/>
  <c r="L163" i="28"/>
  <c r="K163" i="28"/>
  <c r="J163" i="28"/>
  <c r="F163" i="28"/>
  <c r="B164" i="28"/>
  <c r="B163" i="28"/>
  <c r="B159" i="28"/>
  <c r="F159" i="28"/>
  <c r="J159" i="28"/>
  <c r="K159" i="28"/>
  <c r="L159" i="28"/>
  <c r="B160" i="28"/>
  <c r="F160" i="28"/>
  <c r="J160" i="28"/>
  <c r="K160" i="28"/>
  <c r="L160" i="28"/>
  <c r="B161" i="28"/>
  <c r="F161" i="28"/>
  <c r="J161" i="28"/>
  <c r="K161" i="28"/>
  <c r="L161" i="28"/>
  <c r="B162" i="28"/>
  <c r="F162" i="28"/>
  <c r="J162" i="28"/>
  <c r="K162" i="28"/>
  <c r="L162" i="28"/>
  <c r="B135" i="28"/>
  <c r="F135" i="28"/>
  <c r="J135" i="28"/>
  <c r="K135" i="28"/>
  <c r="L135" i="28"/>
  <c r="B136" i="28"/>
  <c r="F136" i="28"/>
  <c r="J136" i="28"/>
  <c r="K136" i="28"/>
  <c r="L136" i="28"/>
  <c r="B137" i="28"/>
  <c r="F137" i="28"/>
  <c r="J137" i="28"/>
  <c r="K137" i="28"/>
  <c r="L137" i="28"/>
  <c r="B138" i="28"/>
  <c r="F138" i="28"/>
  <c r="J138" i="28"/>
  <c r="K138" i="28"/>
  <c r="L138" i="28"/>
  <c r="B139" i="28"/>
  <c r="F139" i="28"/>
  <c r="J139" i="28"/>
  <c r="K139" i="28"/>
  <c r="L139" i="28"/>
  <c r="B140" i="28"/>
  <c r="F140" i="28"/>
  <c r="J140" i="28"/>
  <c r="K140" i="28"/>
  <c r="L140" i="28"/>
  <c r="B141" i="28"/>
  <c r="F141" i="28"/>
  <c r="J141" i="28"/>
  <c r="K141" i="28"/>
  <c r="L141" i="28"/>
  <c r="B142" i="28"/>
  <c r="F142" i="28"/>
  <c r="J142" i="28"/>
  <c r="K142" i="28"/>
  <c r="L142" i="28"/>
  <c r="B143" i="28"/>
  <c r="F143" i="28"/>
  <c r="J143" i="28"/>
  <c r="K143" i="28"/>
  <c r="L143" i="28"/>
  <c r="B144" i="28"/>
  <c r="F144" i="28"/>
  <c r="J144" i="28"/>
  <c r="K144" i="28"/>
  <c r="L144" i="28"/>
  <c r="B145" i="28"/>
  <c r="F145" i="28"/>
  <c r="J145" i="28"/>
  <c r="K145" i="28"/>
  <c r="L145" i="28"/>
  <c r="B146" i="28"/>
  <c r="F146" i="28"/>
  <c r="J146" i="28"/>
  <c r="K146" i="28"/>
  <c r="L146" i="28"/>
  <c r="B147" i="28"/>
  <c r="F147" i="28"/>
  <c r="J147" i="28"/>
  <c r="K147" i="28"/>
  <c r="L147" i="28"/>
  <c r="B148" i="28"/>
  <c r="F148" i="28"/>
  <c r="J148" i="28"/>
  <c r="K148" i="28"/>
  <c r="L148" i="28"/>
  <c r="B149" i="28"/>
  <c r="F149" i="28"/>
  <c r="J149" i="28"/>
  <c r="K149" i="28"/>
  <c r="L149" i="28"/>
  <c r="B150" i="28"/>
  <c r="F150" i="28"/>
  <c r="J150" i="28"/>
  <c r="K150" i="28"/>
  <c r="L150" i="28"/>
  <c r="B151" i="28"/>
  <c r="F151" i="28"/>
  <c r="J151" i="28"/>
  <c r="K151" i="28"/>
  <c r="L151" i="28"/>
  <c r="B152" i="28"/>
  <c r="F152" i="28"/>
  <c r="J152" i="28"/>
  <c r="K152" i="28"/>
  <c r="L152" i="28"/>
  <c r="B153" i="28"/>
  <c r="F153" i="28"/>
  <c r="J153" i="28"/>
  <c r="K153" i="28"/>
  <c r="L153" i="28"/>
  <c r="B154" i="28"/>
  <c r="F154" i="28"/>
  <c r="J154" i="28"/>
  <c r="K154" i="28"/>
  <c r="L154" i="28"/>
  <c r="B155" i="28"/>
  <c r="F155" i="28"/>
  <c r="J155" i="28"/>
  <c r="K155" i="28"/>
  <c r="L155" i="28"/>
  <c r="B156" i="28"/>
  <c r="F156" i="28"/>
  <c r="J156" i="28"/>
  <c r="K156" i="28"/>
  <c r="L156" i="28"/>
  <c r="B157" i="28"/>
  <c r="F157" i="28"/>
  <c r="J157" i="28"/>
  <c r="K157" i="28"/>
  <c r="L157" i="28"/>
  <c r="B158" i="28"/>
  <c r="F158" i="28"/>
  <c r="J158" i="28"/>
  <c r="K158" i="28"/>
  <c r="L158" i="28"/>
  <c r="L134" i="28"/>
  <c r="F134" i="28"/>
  <c r="J134" i="28"/>
  <c r="K134" i="28"/>
  <c r="L133" i="28"/>
  <c r="K133" i="28"/>
  <c r="J133" i="28"/>
  <c r="F133" i="28"/>
  <c r="B134" i="28"/>
  <c r="B133" i="28"/>
  <c r="K54" i="28"/>
  <c r="K55" i="28"/>
  <c r="K56" i="28"/>
  <c r="K57" i="28"/>
  <c r="K58" i="28"/>
  <c r="K59" i="28"/>
  <c r="K60" i="28"/>
  <c r="K61" i="28"/>
  <c r="K62" i="28"/>
  <c r="K63" i="28"/>
  <c r="K64" i="28"/>
  <c r="K65" i="28"/>
  <c r="K66" i="28"/>
  <c r="K67" i="28"/>
  <c r="K68" i="28"/>
  <c r="K69" i="28"/>
  <c r="K70" i="28"/>
  <c r="K71" i="28"/>
  <c r="K72" i="28"/>
  <c r="K73" i="28"/>
  <c r="K74" i="28"/>
  <c r="K75" i="28"/>
  <c r="K76" i="28"/>
  <c r="K77" i="28"/>
  <c r="K78" i="28"/>
  <c r="K79" i="28"/>
  <c r="K80" i="28"/>
  <c r="K81" i="28"/>
  <c r="K82" i="28"/>
  <c r="K83" i="28"/>
  <c r="K84" i="28"/>
  <c r="K85" i="28"/>
  <c r="K86" i="28"/>
  <c r="K87" i="28"/>
  <c r="K88" i="28"/>
  <c r="K89" i="28"/>
  <c r="K90" i="28"/>
  <c r="K91" i="28"/>
  <c r="K92" i="28"/>
  <c r="K93" i="28"/>
  <c r="K94" i="28"/>
  <c r="K95" i="28"/>
  <c r="K96" i="28"/>
  <c r="K97" i="28"/>
  <c r="K98" i="28"/>
  <c r="K99" i="28"/>
  <c r="K100" i="28"/>
  <c r="K101" i="28"/>
  <c r="K102" i="28"/>
  <c r="K103" i="28"/>
  <c r="K104" i="28"/>
  <c r="K105" i="28"/>
  <c r="K106" i="28"/>
  <c r="K107" i="28"/>
  <c r="K108" i="28"/>
  <c r="K109" i="28"/>
  <c r="K110" i="28"/>
  <c r="K111" i="28"/>
  <c r="K112" i="28"/>
  <c r="K113" i="28"/>
  <c r="K114" i="28"/>
  <c r="K115" i="28"/>
  <c r="K116" i="28"/>
  <c r="K117" i="28"/>
  <c r="K118" i="28"/>
  <c r="K119" i="28"/>
  <c r="K120" i="28"/>
  <c r="K121" i="28"/>
  <c r="K122" i="28"/>
  <c r="K123" i="28"/>
  <c r="K124" i="28"/>
  <c r="K125" i="28"/>
  <c r="K126" i="28"/>
  <c r="K127" i="28"/>
  <c r="K128" i="28"/>
  <c r="K129" i="28"/>
  <c r="K130" i="28"/>
  <c r="K131" i="28"/>
  <c r="K132" i="28"/>
  <c r="K4" i="28"/>
  <c r="K5" i="28"/>
  <c r="K6" i="28"/>
  <c r="K7" i="28"/>
  <c r="K8" i="28"/>
  <c r="K9" i="28"/>
  <c r="K10" i="28"/>
  <c r="K11" i="28"/>
  <c r="K12" i="28"/>
  <c r="K13" i="28"/>
  <c r="K14" i="28"/>
  <c r="K15" i="28"/>
  <c r="K16" i="28"/>
  <c r="K17" i="28"/>
  <c r="K18" i="28"/>
  <c r="K19" i="28"/>
  <c r="K20" i="28"/>
  <c r="K21" i="28"/>
  <c r="K22" i="28"/>
  <c r="K23" i="28"/>
  <c r="K24" i="28"/>
  <c r="K25" i="28"/>
  <c r="K26" i="28"/>
  <c r="K27" i="28"/>
  <c r="K28" i="28"/>
  <c r="K29" i="28"/>
  <c r="K30" i="28"/>
  <c r="K31" i="28"/>
  <c r="K32" i="28"/>
  <c r="K33" i="28"/>
  <c r="K34" i="28"/>
  <c r="K35" i="28"/>
  <c r="K36" i="28"/>
  <c r="K37" i="28"/>
  <c r="K38" i="28"/>
  <c r="K39" i="28"/>
  <c r="K40" i="28"/>
  <c r="K41" i="28"/>
  <c r="K42" i="28"/>
  <c r="K43" i="28"/>
  <c r="K44" i="28"/>
  <c r="K45" i="28"/>
  <c r="K46" i="28"/>
  <c r="K47" i="28"/>
  <c r="K48" i="28"/>
  <c r="K49" i="28"/>
  <c r="K50" i="28"/>
  <c r="K51" i="28"/>
  <c r="K52" i="28"/>
  <c r="K53" i="28"/>
  <c r="K3" i="28"/>
  <c r="B24" i="26"/>
  <c r="B18" i="26"/>
  <c r="M203" i="28"/>
  <c r="H203" i="28"/>
  <c r="M204" i="28"/>
  <c r="H204" i="28"/>
  <c r="M205" i="28"/>
  <c r="H205" i="28"/>
  <c r="M206" i="28"/>
  <c r="H206" i="28"/>
  <c r="M207" i="28"/>
  <c r="H207" i="28"/>
  <c r="M208" i="28"/>
  <c r="H208" i="28"/>
  <c r="M209" i="28"/>
  <c r="H209" i="28"/>
  <c r="M210" i="28"/>
  <c r="H210" i="28"/>
  <c r="M211" i="28"/>
  <c r="H211" i="28"/>
  <c r="M212" i="28"/>
  <c r="H212" i="28"/>
  <c r="M196" i="28"/>
  <c r="M197" i="28"/>
  <c r="M198" i="28"/>
  <c r="M199" i="28"/>
  <c r="M200" i="28"/>
  <c r="M201" i="28"/>
  <c r="M202" i="28"/>
  <c r="H194" i="28"/>
  <c r="H195" i="28"/>
  <c r="H196" i="28"/>
  <c r="H197" i="28"/>
  <c r="H198" i="28"/>
  <c r="H199" i="28"/>
  <c r="H200" i="28"/>
  <c r="H201" i="28"/>
  <c r="H202" i="28"/>
  <c r="G193" i="28"/>
  <c r="G194" i="28"/>
  <c r="G195" i="28"/>
  <c r="G196" i="28"/>
  <c r="G197" i="28"/>
  <c r="G198" i="28"/>
  <c r="G199" i="28"/>
  <c r="G200" i="28"/>
  <c r="G201" i="28"/>
  <c r="G202" i="28"/>
  <c r="D141" i="28"/>
  <c r="C6" i="1"/>
  <c r="K6" i="1" s="1"/>
  <c r="C7" i="1"/>
  <c r="C8" i="1"/>
  <c r="K8" i="1" s="1"/>
  <c r="C9" i="1"/>
  <c r="K9" i="1" s="1"/>
  <c r="C10" i="1"/>
  <c r="K10" i="1" s="1"/>
  <c r="C11" i="1"/>
  <c r="K11" i="1" s="1"/>
  <c r="C12" i="1"/>
  <c r="K12" i="1" s="1"/>
  <c r="C13" i="1"/>
  <c r="K13" i="1" s="1"/>
  <c r="C14" i="1"/>
  <c r="K14" i="1" s="1"/>
  <c r="C15" i="1"/>
  <c r="K15" i="1" s="1"/>
  <c r="C16" i="1"/>
  <c r="K16" i="1" s="1"/>
  <c r="S16" i="1" s="1"/>
  <c r="C17" i="1"/>
  <c r="K17" i="1" s="1"/>
  <c r="C18" i="1"/>
  <c r="K18" i="1" s="1"/>
  <c r="C19" i="1"/>
  <c r="K19" i="1" s="1"/>
  <c r="C20" i="1"/>
  <c r="K20" i="1" s="1"/>
  <c r="C21" i="1"/>
  <c r="K21" i="1" s="1"/>
  <c r="C22" i="1"/>
  <c r="K22" i="1" s="1"/>
  <c r="C23" i="1"/>
  <c r="K23" i="1" s="1"/>
  <c r="C24" i="1"/>
  <c r="K24" i="1" s="1"/>
  <c r="C25" i="1"/>
  <c r="K25" i="1" s="1"/>
  <c r="C26" i="1"/>
  <c r="K26" i="1" s="1"/>
  <c r="C27" i="1"/>
  <c r="K27" i="1" s="1"/>
  <c r="C28" i="1"/>
  <c r="K28" i="1" s="1"/>
  <c r="C29" i="1"/>
  <c r="K29" i="1" s="1"/>
  <c r="C30" i="1"/>
  <c r="K30" i="1" s="1"/>
  <c r="C31" i="1"/>
  <c r="K31" i="1" s="1"/>
  <c r="C32" i="1"/>
  <c r="K32" i="1" s="1"/>
  <c r="C33" i="1"/>
  <c r="K33" i="1" s="1"/>
  <c r="C34" i="1"/>
  <c r="K34" i="1" s="1"/>
  <c r="C35" i="1"/>
  <c r="K35" i="1" s="1"/>
  <c r="C36" i="1"/>
  <c r="K36" i="1" s="1"/>
  <c r="C37" i="1"/>
  <c r="K37" i="1" s="1"/>
  <c r="C38" i="1"/>
  <c r="K38" i="1" s="1"/>
  <c r="C39" i="1"/>
  <c r="K39" i="1" s="1"/>
  <c r="C40" i="1"/>
  <c r="K40" i="1" s="1"/>
  <c r="C41" i="1"/>
  <c r="K41" i="1" s="1"/>
  <c r="C42" i="1"/>
  <c r="K42" i="1" s="1"/>
  <c r="C43" i="1"/>
  <c r="K43" i="1" s="1"/>
  <c r="C44" i="1"/>
  <c r="K44" i="1" s="1"/>
  <c r="C45" i="1"/>
  <c r="K45" i="1" s="1"/>
  <c r="C46" i="1"/>
  <c r="K46" i="1" s="1"/>
  <c r="C47" i="1"/>
  <c r="K47" i="1" s="1"/>
  <c r="C48" i="1"/>
  <c r="K48" i="1" s="1"/>
  <c r="C49" i="1"/>
  <c r="K49" i="1" s="1"/>
  <c r="C50" i="1"/>
  <c r="K50" i="1" s="1"/>
  <c r="C51" i="1"/>
  <c r="K51" i="1" s="1"/>
  <c r="C52" i="1"/>
  <c r="K52" i="1" s="1"/>
  <c r="C53" i="1"/>
  <c r="K53" i="1" s="1"/>
  <c r="C54" i="1"/>
  <c r="K54" i="1" s="1"/>
  <c r="K7" i="1" l="1"/>
  <c r="F7" i="1"/>
  <c r="S12" i="1"/>
  <c r="T12" i="1"/>
  <c r="T15" i="1"/>
  <c r="S15" i="1"/>
  <c r="T11" i="1"/>
  <c r="S11" i="1"/>
  <c r="S7" i="1"/>
  <c r="T7" i="1"/>
  <c r="T14" i="1"/>
  <c r="S14" i="1"/>
  <c r="T10" i="1"/>
  <c r="S10" i="1"/>
  <c r="T6" i="1"/>
  <c r="S6" i="1"/>
  <c r="S8" i="1"/>
  <c r="T8" i="1"/>
  <c r="S13" i="1"/>
  <c r="T13" i="1"/>
  <c r="S9" i="1"/>
  <c r="T9" i="1"/>
  <c r="N50" i="58"/>
  <c r="N46" i="58"/>
  <c r="N42" i="58"/>
  <c r="N38" i="58"/>
  <c r="N34" i="58"/>
  <c r="N26" i="58"/>
  <c r="N22" i="58"/>
  <c r="N18" i="58"/>
  <c r="N29" i="58"/>
  <c r="N25" i="58"/>
  <c r="N48" i="58"/>
  <c r="N32" i="58"/>
  <c r="N16" i="58"/>
  <c r="N12" i="58"/>
  <c r="N31" i="58"/>
  <c r="N15" i="58"/>
  <c r="N44" i="58"/>
  <c r="N36" i="58"/>
  <c r="N28" i="58"/>
  <c r="N20" i="58"/>
  <c r="N51" i="58"/>
  <c r="N47" i="58"/>
  <c r="N43" i="58"/>
  <c r="N39" i="58"/>
  <c r="N35" i="58"/>
  <c r="N27" i="58"/>
  <c r="N23" i="58"/>
  <c r="N19" i="58"/>
  <c r="N52" i="58"/>
  <c r="N40" i="58"/>
  <c r="N24" i="58"/>
  <c r="N30" i="58"/>
  <c r="N14" i="58"/>
  <c r="N49" i="58"/>
  <c r="N45" i="58"/>
  <c r="N41" i="58"/>
  <c r="N37" i="58"/>
  <c r="N33" i="58"/>
  <c r="N21" i="58"/>
  <c r="N17" i="58"/>
  <c r="N13" i="58"/>
  <c r="N5" i="58"/>
  <c r="N11" i="58"/>
  <c r="N10" i="58"/>
  <c r="N9" i="58"/>
  <c r="N8" i="58"/>
  <c r="N7" i="58"/>
  <c r="N6" i="58"/>
  <c r="N4" i="58"/>
  <c r="Q6" i="1"/>
  <c r="R6" i="1" s="1"/>
  <c r="T6" i="60"/>
  <c r="Q4" i="60"/>
  <c r="G203" i="28"/>
  <c r="Q53" i="1"/>
  <c r="Q43" i="1"/>
  <c r="Q33" i="1"/>
  <c r="Q27" i="1"/>
  <c r="Q17" i="1"/>
  <c r="Q51" i="1"/>
  <c r="Q41" i="1"/>
  <c r="Q37" i="1"/>
  <c r="Q29" i="1"/>
  <c r="Q23" i="1"/>
  <c r="Q19" i="1"/>
  <c r="Q15" i="1"/>
  <c r="R15" i="1" s="1"/>
  <c r="Q13" i="1"/>
  <c r="R13" i="1" s="1"/>
  <c r="Q16" i="1"/>
  <c r="Q49" i="1"/>
  <c r="Q45" i="1"/>
  <c r="Q39" i="1"/>
  <c r="Q35" i="1"/>
  <c r="Q31" i="1"/>
  <c r="Q25" i="1"/>
  <c r="Q21" i="1"/>
  <c r="Q54" i="1"/>
  <c r="Q52" i="1"/>
  <c r="Q50" i="1"/>
  <c r="Q48" i="1"/>
  <c r="Q46" i="1"/>
  <c r="Q44" i="1"/>
  <c r="Q42" i="1"/>
  <c r="Q40" i="1"/>
  <c r="Q38" i="1"/>
  <c r="Q36" i="1"/>
  <c r="Q34" i="1"/>
  <c r="Q32" i="1"/>
  <c r="Q30" i="1"/>
  <c r="Q28" i="1"/>
  <c r="Q26" i="1"/>
  <c r="Q24" i="1"/>
  <c r="Q22" i="1"/>
  <c r="Q20" i="1"/>
  <c r="Q14" i="1"/>
  <c r="R14" i="1" s="1"/>
  <c r="Q11" i="1"/>
  <c r="R11" i="1" s="1"/>
  <c r="Q12" i="1"/>
  <c r="R12" i="1" s="1"/>
  <c r="Q9" i="1"/>
  <c r="R9" i="1" s="1"/>
  <c r="Q8" i="1"/>
  <c r="R8" i="1" s="1"/>
  <c r="Q7" i="1"/>
  <c r="R7" i="1" s="1"/>
  <c r="D45" i="28"/>
  <c r="F45" i="28" s="1"/>
  <c r="Q47" i="1"/>
  <c r="D8" i="28"/>
  <c r="F8" i="28" s="1"/>
  <c r="Q10" i="1"/>
  <c r="R10" i="1" s="1"/>
  <c r="D16" i="28"/>
  <c r="F16" i="28" s="1"/>
  <c r="Q18" i="1"/>
  <c r="H193" i="28"/>
  <c r="G211" i="28"/>
  <c r="G209" i="28"/>
  <c r="G212" i="28"/>
  <c r="G204" i="28"/>
  <c r="G205" i="28"/>
  <c r="G206" i="28"/>
  <c r="G210" i="28"/>
  <c r="G207" i="28"/>
  <c r="G208" i="28"/>
  <c r="D169" i="28"/>
  <c r="D160" i="28"/>
  <c r="D185" i="28"/>
  <c r="D21" i="28"/>
  <c r="F21" i="28" s="1"/>
  <c r="D140" i="28"/>
  <c r="D37" i="28"/>
  <c r="F37" i="28" s="1"/>
  <c r="D177" i="28"/>
  <c r="D32" i="28"/>
  <c r="F32" i="28" s="1"/>
  <c r="D13" i="28"/>
  <c r="F13" i="28" s="1"/>
  <c r="D161" i="28"/>
  <c r="D29" i="28"/>
  <c r="F29" i="28" s="1"/>
  <c r="D157" i="28"/>
  <c r="D156" i="28"/>
  <c r="D24" i="28"/>
  <c r="F24" i="28" s="1"/>
  <c r="D5" i="28"/>
  <c r="F5" i="28" s="1"/>
  <c r="D148" i="28"/>
  <c r="D149" i="28"/>
  <c r="D164" i="28"/>
  <c r="D166" i="28"/>
  <c r="D174" i="28"/>
  <c r="D138" i="28"/>
  <c r="D146" i="28"/>
  <c r="D154" i="28"/>
  <c r="D162" i="28"/>
  <c r="D52" i="28"/>
  <c r="F52" i="28" s="1"/>
  <c r="D39" i="28"/>
  <c r="F39" i="28" s="1"/>
  <c r="D19" i="28"/>
  <c r="F19" i="28" s="1"/>
  <c r="D191" i="28"/>
  <c r="D35" i="28"/>
  <c r="F35" i="28" s="1"/>
  <c r="D11" i="28"/>
  <c r="F11" i="28" s="1"/>
  <c r="D139" i="28"/>
  <c r="D50" i="28"/>
  <c r="F50" i="28" s="1"/>
  <c r="D40" i="28"/>
  <c r="F40" i="28" s="1"/>
  <c r="D190" i="28"/>
  <c r="D44" i="28"/>
  <c r="F44" i="28" s="1"/>
  <c r="D47" i="28"/>
  <c r="F47" i="28" s="1"/>
  <c r="D27" i="28"/>
  <c r="F27" i="28" s="1"/>
  <c r="D175" i="28"/>
  <c r="D155" i="28"/>
  <c r="D43" i="28"/>
  <c r="F43" i="28" s="1"/>
  <c r="D23" i="28"/>
  <c r="F23" i="28" s="1"/>
  <c r="D183" i="28"/>
  <c r="D48" i="28"/>
  <c r="F48" i="28" s="1"/>
  <c r="D182" i="28"/>
  <c r="D51" i="28"/>
  <c r="F51" i="28" s="1"/>
  <c r="D31" i="28"/>
  <c r="F31" i="28" s="1"/>
  <c r="D15" i="28"/>
  <c r="F15" i="28" s="1"/>
  <c r="D7" i="28"/>
  <c r="F7" i="28" s="1"/>
  <c r="D167" i="28"/>
  <c r="D147" i="28"/>
  <c r="D46" i="28"/>
  <c r="F46" i="28" s="1"/>
  <c r="D42" i="28"/>
  <c r="F42" i="28" s="1"/>
  <c r="D34" i="28"/>
  <c r="F34" i="28" s="1"/>
  <c r="D26" i="28"/>
  <c r="F26" i="28" s="1"/>
  <c r="D18" i="28"/>
  <c r="F18" i="28" s="1"/>
  <c r="D10" i="28"/>
  <c r="F10" i="28" s="1"/>
  <c r="D159" i="28"/>
  <c r="D187" i="28"/>
  <c r="D179" i="28"/>
  <c r="D171" i="28"/>
  <c r="D192" i="28"/>
  <c r="D184" i="28"/>
  <c r="D176" i="28"/>
  <c r="D168" i="28"/>
  <c r="D36" i="28"/>
  <c r="F36" i="28" s="1"/>
  <c r="D28" i="28"/>
  <c r="F28" i="28" s="1"/>
  <c r="D20" i="28"/>
  <c r="F20" i="28" s="1"/>
  <c r="D12" i="28"/>
  <c r="F12" i="28" s="1"/>
  <c r="D4" i="28"/>
  <c r="F4" i="28" s="1"/>
  <c r="D153" i="28"/>
  <c r="D145" i="28"/>
  <c r="D137" i="28"/>
  <c r="D189" i="28"/>
  <c r="D181" i="28"/>
  <c r="D173" i="28"/>
  <c r="D165" i="28"/>
  <c r="D49" i="28"/>
  <c r="F49" i="28" s="1"/>
  <c r="D41" i="28"/>
  <c r="F41" i="28" s="1"/>
  <c r="D33" i="28"/>
  <c r="F33" i="28" s="1"/>
  <c r="D25" i="28"/>
  <c r="F25" i="28" s="1"/>
  <c r="D17" i="28"/>
  <c r="F17" i="28" s="1"/>
  <c r="D9" i="28"/>
  <c r="F9" i="28" s="1"/>
  <c r="D152" i="28"/>
  <c r="D144" i="28"/>
  <c r="D136" i="28"/>
  <c r="D186" i="28"/>
  <c r="D178" i="28"/>
  <c r="D170" i="28"/>
  <c r="D38" i="28"/>
  <c r="F38" i="28" s="1"/>
  <c r="D30" i="28"/>
  <c r="F30" i="28" s="1"/>
  <c r="D22" i="28"/>
  <c r="F22" i="28" s="1"/>
  <c r="D14" i="28"/>
  <c r="F14" i="28" s="1"/>
  <c r="D6" i="28"/>
  <c r="F6" i="28" s="1"/>
  <c r="D134" i="28"/>
  <c r="D151" i="28"/>
  <c r="D143" i="28"/>
  <c r="D135" i="28"/>
  <c r="D163" i="28"/>
  <c r="D158" i="28"/>
  <c r="D150" i="28"/>
  <c r="D142" i="28"/>
  <c r="D188" i="28"/>
  <c r="D180" i="28"/>
  <c r="D172" i="28"/>
  <c r="D133" i="28"/>
  <c r="T4" i="60" l="1"/>
  <c r="F4" i="51"/>
  <c r="J16" i="28"/>
  <c r="G16" i="28"/>
  <c r="H16" i="28"/>
  <c r="J8" i="28"/>
  <c r="H45" i="28"/>
  <c r="G45" i="28"/>
  <c r="J45" i="28"/>
  <c r="H15" i="28"/>
  <c r="H40" i="28"/>
  <c r="J21" i="28"/>
  <c r="H21" i="28"/>
  <c r="H12" i="28"/>
  <c r="G21" i="28"/>
  <c r="H38" i="28"/>
  <c r="J14" i="28"/>
  <c r="G27" i="28"/>
  <c r="H27" i="28"/>
  <c r="J5" i="28"/>
  <c r="G31" i="28"/>
  <c r="H20" i="28"/>
  <c r="G40" i="28"/>
  <c r="H31" i="28"/>
  <c r="J40" i="28"/>
  <c r="J31" i="28"/>
  <c r="G13" i="28"/>
  <c r="J23" i="28"/>
  <c r="H13" i="28"/>
  <c r="H49" i="28"/>
  <c r="G36" i="28"/>
  <c r="H44" i="28"/>
  <c r="J50" i="28"/>
  <c r="H23" i="28"/>
  <c r="H50" i="28"/>
  <c r="J4" i="28"/>
  <c r="J13" i="28"/>
  <c r="G50" i="28"/>
  <c r="G23" i="28"/>
  <c r="J38" i="28"/>
  <c r="J27" i="28"/>
  <c r="J47" i="28"/>
  <c r="J24" i="28"/>
  <c r="G30" i="28"/>
  <c r="J30" i="28"/>
  <c r="H30" i="28"/>
  <c r="G37" i="28"/>
  <c r="G22" i="28"/>
  <c r="G38" i="28"/>
  <c r="G24" i="28"/>
  <c r="G43" i="28"/>
  <c r="H37" i="28"/>
  <c r="J37" i="28"/>
  <c r="H24" i="28"/>
  <c r="J25" i="28"/>
  <c r="H25" i="28"/>
  <c r="G25" i="28"/>
  <c r="G46" i="28"/>
  <c r="H36" i="28"/>
  <c r="J52" i="28"/>
  <c r="G32" i="28"/>
  <c r="G49" i="28"/>
  <c r="H26" i="28"/>
  <c r="H52" i="28"/>
  <c r="G10" i="28"/>
  <c r="G52" i="28"/>
  <c r="H28" i="28"/>
  <c r="J32" i="28"/>
  <c r="G26" i="28"/>
  <c r="H29" i="28"/>
  <c r="J36" i="28"/>
  <c r="J29" i="28"/>
  <c r="G15" i="28"/>
  <c r="G29" i="28"/>
  <c r="H46" i="28"/>
  <c r="H32" i="28"/>
  <c r="G14" i="28"/>
  <c r="G33" i="28"/>
  <c r="H18" i="28"/>
  <c r="J18" i="28"/>
  <c r="G47" i="28"/>
  <c r="H19" i="28"/>
  <c r="H47" i="28"/>
  <c r="J22" i="28"/>
  <c r="J48" i="28"/>
  <c r="J19" i="28"/>
  <c r="H10" i="28"/>
  <c r="J51" i="28"/>
  <c r="H33" i="28"/>
  <c r="G18" i="28"/>
  <c r="J6" i="28"/>
  <c r="J26" i="28"/>
  <c r="J41" i="28"/>
  <c r="J43" i="28"/>
  <c r="G19" i="28"/>
  <c r="G51" i="28"/>
  <c r="H22" i="28"/>
  <c r="H41" i="28"/>
  <c r="H51" i="28"/>
  <c r="J33" i="28"/>
  <c r="G41" i="28"/>
  <c r="H14" i="28"/>
  <c r="H43" i="28"/>
  <c r="J10" i="28"/>
  <c r="J49" i="28"/>
  <c r="J7" i="28"/>
  <c r="G39" i="28"/>
  <c r="J20" i="28"/>
  <c r="G48" i="28"/>
  <c r="H39" i="28"/>
  <c r="J17" i="28"/>
  <c r="J39" i="28"/>
  <c r="J34" i="28"/>
  <c r="G9" i="28"/>
  <c r="G17" i="28"/>
  <c r="H48" i="28"/>
  <c r="G34" i="28"/>
  <c r="G42" i="28"/>
  <c r="H9" i="28"/>
  <c r="H17" i="28"/>
  <c r="J42" i="28"/>
  <c r="J35" i="28"/>
  <c r="J11" i="28"/>
  <c r="G11" i="28"/>
  <c r="G35" i="28"/>
  <c r="H34" i="28"/>
  <c r="H42" i="28"/>
  <c r="J12" i="28"/>
  <c r="J28" i="28"/>
  <c r="J44" i="28"/>
  <c r="J15" i="28"/>
  <c r="J9" i="28"/>
  <c r="G12" i="28"/>
  <c r="G20" i="28"/>
  <c r="G28" i="28"/>
  <c r="G44" i="28"/>
  <c r="H11" i="28"/>
  <c r="H35" i="28"/>
  <c r="J46" i="28"/>
  <c r="B104" i="28" l="1"/>
  <c r="C104" i="28"/>
  <c r="F104" i="28"/>
  <c r="J104" i="28"/>
  <c r="L104" i="28"/>
  <c r="B105" i="28"/>
  <c r="C105" i="28"/>
  <c r="F105" i="28"/>
  <c r="J105" i="28"/>
  <c r="L105" i="28"/>
  <c r="B106" i="28"/>
  <c r="C106" i="28"/>
  <c r="F106" i="28"/>
  <c r="J106" i="28"/>
  <c r="L106" i="28"/>
  <c r="B107" i="28"/>
  <c r="C107" i="28"/>
  <c r="F107" i="28"/>
  <c r="J107" i="28"/>
  <c r="L107" i="28"/>
  <c r="B108" i="28"/>
  <c r="C108" i="28"/>
  <c r="F108" i="28"/>
  <c r="J108" i="28"/>
  <c r="L108" i="28"/>
  <c r="B109" i="28"/>
  <c r="C109" i="28"/>
  <c r="F109" i="28"/>
  <c r="J109" i="28"/>
  <c r="L109" i="28"/>
  <c r="B110" i="28"/>
  <c r="C110" i="28"/>
  <c r="F110" i="28"/>
  <c r="J110" i="28"/>
  <c r="L110" i="28"/>
  <c r="B111" i="28"/>
  <c r="C111" i="28"/>
  <c r="F111" i="28"/>
  <c r="J111" i="28"/>
  <c r="L111" i="28"/>
  <c r="B112" i="28"/>
  <c r="C112" i="28"/>
  <c r="F112" i="28"/>
  <c r="J112" i="28"/>
  <c r="L112" i="28"/>
  <c r="B113" i="28"/>
  <c r="C113" i="28"/>
  <c r="F113" i="28"/>
  <c r="J113" i="28"/>
  <c r="L113" i="28"/>
  <c r="B114" i="28"/>
  <c r="C114" i="28"/>
  <c r="F114" i="28"/>
  <c r="J114" i="28"/>
  <c r="L114" i="28"/>
  <c r="B115" i="28"/>
  <c r="C115" i="28"/>
  <c r="F115" i="28"/>
  <c r="J115" i="28"/>
  <c r="L115" i="28"/>
  <c r="B116" i="28"/>
  <c r="C116" i="28"/>
  <c r="F116" i="28"/>
  <c r="J116" i="28"/>
  <c r="L116" i="28"/>
  <c r="B117" i="28"/>
  <c r="C117" i="28"/>
  <c r="F117" i="28"/>
  <c r="J117" i="28"/>
  <c r="L117" i="28"/>
  <c r="B118" i="28"/>
  <c r="C118" i="28"/>
  <c r="F118" i="28"/>
  <c r="J118" i="28"/>
  <c r="L118" i="28"/>
  <c r="B119" i="28"/>
  <c r="C119" i="28"/>
  <c r="F119" i="28"/>
  <c r="J119" i="28"/>
  <c r="L119" i="28"/>
  <c r="B120" i="28"/>
  <c r="C120" i="28"/>
  <c r="F120" i="28"/>
  <c r="J120" i="28"/>
  <c r="L120" i="28"/>
  <c r="B121" i="28"/>
  <c r="C121" i="28"/>
  <c r="F121" i="28"/>
  <c r="J121" i="28"/>
  <c r="L121" i="28"/>
  <c r="B122" i="28"/>
  <c r="C122" i="28"/>
  <c r="F122" i="28"/>
  <c r="J122" i="28"/>
  <c r="L122" i="28"/>
  <c r="B123" i="28"/>
  <c r="C123" i="28"/>
  <c r="F123" i="28"/>
  <c r="J123" i="28"/>
  <c r="L123" i="28"/>
  <c r="B124" i="28"/>
  <c r="C124" i="28"/>
  <c r="F124" i="28"/>
  <c r="J124" i="28"/>
  <c r="L124" i="28"/>
  <c r="B125" i="28"/>
  <c r="C125" i="28"/>
  <c r="F125" i="28"/>
  <c r="J125" i="28"/>
  <c r="L125" i="28"/>
  <c r="B126" i="28"/>
  <c r="C126" i="28"/>
  <c r="F126" i="28"/>
  <c r="J126" i="28"/>
  <c r="L126" i="28"/>
  <c r="B127" i="28"/>
  <c r="C127" i="28"/>
  <c r="F127" i="28"/>
  <c r="J127" i="28"/>
  <c r="L127" i="28"/>
  <c r="B128" i="28"/>
  <c r="C128" i="28"/>
  <c r="F128" i="28"/>
  <c r="J128" i="28"/>
  <c r="L128" i="28"/>
  <c r="B129" i="28"/>
  <c r="C129" i="28"/>
  <c r="F129" i="28"/>
  <c r="J129" i="28"/>
  <c r="L129" i="28"/>
  <c r="B130" i="28"/>
  <c r="C130" i="28"/>
  <c r="F130" i="28"/>
  <c r="J130" i="28"/>
  <c r="L130" i="28"/>
  <c r="B131" i="28"/>
  <c r="C131" i="28"/>
  <c r="F131" i="28"/>
  <c r="J131" i="28"/>
  <c r="L131" i="28"/>
  <c r="B132" i="28"/>
  <c r="C132" i="28"/>
  <c r="F132" i="28"/>
  <c r="J132" i="28"/>
  <c r="L132" i="28"/>
  <c r="L103" i="28"/>
  <c r="J103" i="28"/>
  <c r="F103" i="28"/>
  <c r="C103" i="28"/>
  <c r="B54" i="28"/>
  <c r="B55" i="28"/>
  <c r="B56" i="28"/>
  <c r="B57" i="28"/>
  <c r="B58" i="28"/>
  <c r="B59" i="28"/>
  <c r="B60" i="28"/>
  <c r="B61" i="28"/>
  <c r="B62" i="28"/>
  <c r="B63" i="28"/>
  <c r="B64" i="28"/>
  <c r="B65" i="28"/>
  <c r="B66" i="28"/>
  <c r="B67" i="28"/>
  <c r="B68" i="28"/>
  <c r="B69" i="28"/>
  <c r="B70" i="28"/>
  <c r="B71" i="28"/>
  <c r="B72" i="28"/>
  <c r="B73" i="28"/>
  <c r="B74" i="28"/>
  <c r="B75" i="28"/>
  <c r="B76" i="28"/>
  <c r="B77" i="28"/>
  <c r="B78" i="28"/>
  <c r="B79" i="28"/>
  <c r="B80" i="28"/>
  <c r="B81" i="28"/>
  <c r="B82" i="28"/>
  <c r="B83" i="28"/>
  <c r="B84" i="28"/>
  <c r="B85" i="28"/>
  <c r="B86" i="28"/>
  <c r="B87" i="28"/>
  <c r="B88" i="28"/>
  <c r="B89" i="28"/>
  <c r="B90" i="28"/>
  <c r="B91" i="28"/>
  <c r="B92" i="28"/>
  <c r="B93" i="28"/>
  <c r="B94" i="28"/>
  <c r="B95" i="28"/>
  <c r="B96" i="28"/>
  <c r="B97" i="28"/>
  <c r="B98" i="28"/>
  <c r="B99" i="28"/>
  <c r="B100" i="28"/>
  <c r="B101" i="28"/>
  <c r="B102" i="28"/>
  <c r="B4" i="28"/>
  <c r="C4" i="28"/>
  <c r="B5" i="28"/>
  <c r="C5" i="28"/>
  <c r="B6" i="28"/>
  <c r="C6" i="28"/>
  <c r="B7" i="28"/>
  <c r="C7" i="28"/>
  <c r="B8" i="28"/>
  <c r="C8" i="28"/>
  <c r="B9" i="28"/>
  <c r="C9" i="28"/>
  <c r="B10" i="28"/>
  <c r="C10" i="28"/>
  <c r="B11" i="28"/>
  <c r="C11" i="28"/>
  <c r="B12" i="28"/>
  <c r="C12" i="28"/>
  <c r="B13" i="28"/>
  <c r="C13" i="28"/>
  <c r="B14" i="28"/>
  <c r="C14" i="28"/>
  <c r="B15" i="28"/>
  <c r="C15" i="28"/>
  <c r="B16" i="28"/>
  <c r="C16" i="28"/>
  <c r="B17" i="28"/>
  <c r="C17" i="28"/>
  <c r="B18" i="28"/>
  <c r="C18" i="28"/>
  <c r="B19" i="28"/>
  <c r="C19" i="28"/>
  <c r="B20" i="28"/>
  <c r="C20" i="28"/>
  <c r="B21" i="28"/>
  <c r="C21" i="28"/>
  <c r="B22" i="28"/>
  <c r="C22" i="28"/>
  <c r="B23" i="28"/>
  <c r="C23" i="28"/>
  <c r="B24" i="28"/>
  <c r="C24" i="28"/>
  <c r="B25" i="28"/>
  <c r="C25" i="28"/>
  <c r="B26" i="28"/>
  <c r="C26" i="28"/>
  <c r="B27" i="28"/>
  <c r="C27" i="28"/>
  <c r="B28" i="28"/>
  <c r="C28" i="28"/>
  <c r="B29" i="28"/>
  <c r="C29" i="28"/>
  <c r="B30" i="28"/>
  <c r="C30" i="28"/>
  <c r="B31" i="28"/>
  <c r="C31" i="28"/>
  <c r="B32" i="28"/>
  <c r="C32" i="28"/>
  <c r="B33" i="28"/>
  <c r="C33" i="28"/>
  <c r="B34" i="28"/>
  <c r="C34" i="28"/>
  <c r="B35" i="28"/>
  <c r="C35" i="28"/>
  <c r="B36" i="28"/>
  <c r="C36" i="28"/>
  <c r="B37" i="28"/>
  <c r="C37" i="28"/>
  <c r="B38" i="28"/>
  <c r="C38" i="28"/>
  <c r="B39" i="28"/>
  <c r="C39" i="28"/>
  <c r="B40" i="28"/>
  <c r="C40" i="28"/>
  <c r="B41" i="28"/>
  <c r="C41" i="28"/>
  <c r="B42" i="28"/>
  <c r="C42" i="28"/>
  <c r="B43" i="28"/>
  <c r="C43" i="28"/>
  <c r="B44" i="28"/>
  <c r="C44" i="28"/>
  <c r="B45" i="28"/>
  <c r="C45" i="28"/>
  <c r="B46" i="28"/>
  <c r="C46" i="28"/>
  <c r="B47" i="28"/>
  <c r="C47" i="28"/>
  <c r="B48" i="28"/>
  <c r="C48" i="28"/>
  <c r="B49" i="28"/>
  <c r="C49" i="28"/>
  <c r="B50" i="28"/>
  <c r="C50" i="28"/>
  <c r="B51" i="28"/>
  <c r="C51" i="28"/>
  <c r="B52" i="28"/>
  <c r="C52" i="28"/>
  <c r="C3" i="28"/>
  <c r="P8" i="53"/>
  <c r="Q8" i="53"/>
  <c r="R8" i="53"/>
  <c r="O8" i="53"/>
  <c r="N7" i="53"/>
  <c r="N5" i="53"/>
  <c r="N4" i="53"/>
  <c r="I7" i="53"/>
  <c r="H7" i="53"/>
  <c r="G7" i="53"/>
  <c r="F7" i="53"/>
  <c r="E7" i="53"/>
  <c r="D7" i="53"/>
  <c r="C7" i="53"/>
  <c r="B7" i="53"/>
  <c r="N6" i="53"/>
  <c r="I6" i="53"/>
  <c r="H6" i="53"/>
  <c r="G6" i="53"/>
  <c r="F6" i="53"/>
  <c r="E6" i="53"/>
  <c r="D6" i="53"/>
  <c r="C6" i="53"/>
  <c r="B6" i="53"/>
  <c r="M5" i="53"/>
  <c r="I5" i="53"/>
  <c r="H5" i="53"/>
  <c r="G5" i="53"/>
  <c r="F5" i="53"/>
  <c r="E5" i="53"/>
  <c r="D5" i="53"/>
  <c r="C5" i="53"/>
  <c r="B5" i="53"/>
  <c r="L4" i="53"/>
  <c r="K4" i="53"/>
  <c r="J4" i="53"/>
  <c r="J8" i="53" s="1"/>
  <c r="I4" i="53"/>
  <c r="I8" i="53" s="1"/>
  <c r="H4" i="53"/>
  <c r="H8" i="53" s="1"/>
  <c r="G4" i="53"/>
  <c r="G8" i="53" s="1"/>
  <c r="F4" i="53"/>
  <c r="F8" i="53" s="1"/>
  <c r="E4" i="53"/>
  <c r="E8" i="53" s="1"/>
  <c r="D4" i="53"/>
  <c r="D8" i="53" s="1"/>
  <c r="C4" i="53"/>
  <c r="C8" i="53" s="1"/>
  <c r="B4" i="53"/>
  <c r="B8" i="53" s="1"/>
  <c r="D24" i="52"/>
  <c r="D18" i="52"/>
  <c r="D30" i="52" s="1"/>
  <c r="D33" i="52" l="1"/>
  <c r="D32" i="52"/>
  <c r="D31" i="52"/>
  <c r="D23" i="52"/>
  <c r="D25" i="52"/>
  <c r="D22" i="52"/>
  <c r="B15" i="52"/>
  <c r="D17" i="52"/>
  <c r="D19" i="52"/>
  <c r="D16" i="52"/>
  <c r="B29" i="26" l="1"/>
  <c r="B6" i="22"/>
  <c r="M195" i="28" l="1"/>
  <c r="M193" i="28"/>
  <c r="V3" i="1"/>
  <c r="G3" i="51" s="1"/>
  <c r="D23" i="26" s="1"/>
  <c r="M194" i="28" l="1"/>
  <c r="AO5" i="22"/>
  <c r="AO6" i="22"/>
  <c r="AO7" i="22"/>
  <c r="AO8" i="22"/>
  <c r="AO9" i="22"/>
  <c r="AO10" i="22"/>
  <c r="AO11" i="22"/>
  <c r="AO12" i="22"/>
  <c r="AO13" i="22"/>
  <c r="D103" i="28" l="1"/>
  <c r="D120" i="28"/>
  <c r="D110" i="28"/>
  <c r="D126" i="28"/>
  <c r="D112" i="28"/>
  <c r="D118" i="28"/>
  <c r="D111" i="28"/>
  <c r="D119" i="28"/>
  <c r="D127" i="28"/>
  <c r="D128" i="28"/>
  <c r="D105" i="28"/>
  <c r="D113" i="28"/>
  <c r="D121" i="28"/>
  <c r="D129" i="28"/>
  <c r="D104" i="28"/>
  <c r="D106" i="28"/>
  <c r="D114" i="28"/>
  <c r="D122" i="28"/>
  <c r="D130" i="28"/>
  <c r="D107" i="28"/>
  <c r="D115" i="28"/>
  <c r="D123" i="28"/>
  <c r="D131" i="28"/>
  <c r="D108" i="28"/>
  <c r="D116" i="28"/>
  <c r="D124" i="28"/>
  <c r="D132" i="28"/>
  <c r="D109" i="28"/>
  <c r="D117" i="28"/>
  <c r="D125" i="28"/>
  <c r="H103" i="28" l="1"/>
  <c r="M103" i="28"/>
  <c r="G103" i="28" l="1"/>
  <c r="C5" i="1" l="1"/>
  <c r="K5" i="1" s="1"/>
  <c r="T5" i="1" l="1"/>
  <c r="S5" i="1"/>
  <c r="N3" i="58"/>
  <c r="Q5" i="1"/>
  <c r="R5" i="1" s="1"/>
  <c r="F5" i="1"/>
  <c r="E3" i="28" s="1"/>
  <c r="W5" i="1" l="1"/>
  <c r="M3" i="28"/>
  <c r="L35" i="28"/>
  <c r="L51" i="28"/>
  <c r="L13" i="28"/>
  <c r="L34" i="28"/>
  <c r="L48" i="28"/>
  <c r="L23" i="28"/>
  <c r="L38" i="28"/>
  <c r="L26" i="28"/>
  <c r="L27" i="28"/>
  <c r="L52" i="28"/>
  <c r="L43" i="28"/>
  <c r="L21" i="28"/>
  <c r="L6" i="28"/>
  <c r="L49" i="28"/>
  <c r="L16" i="28"/>
  <c r="L32" i="28"/>
  <c r="L30" i="28"/>
  <c r="L45" i="28"/>
  <c r="L36" i="28"/>
  <c r="L44" i="28"/>
  <c r="L47" i="28"/>
  <c r="L4" i="28"/>
  <c r="L9" i="28"/>
  <c r="L50" i="28"/>
  <c r="L14" i="28"/>
  <c r="L33" i="28"/>
  <c r="L41" i="28"/>
  <c r="L24" i="28"/>
  <c r="L25" i="28"/>
  <c r="L40" i="28"/>
  <c r="L10" i="28"/>
  <c r="L29" i="28"/>
  <c r="L20" i="28"/>
  <c r="L39" i="28"/>
  <c r="L37" i="28"/>
  <c r="L12" i="28"/>
  <c r="L5" i="28"/>
  <c r="L42" i="28"/>
  <c r="L22" i="28"/>
  <c r="L15" i="28"/>
  <c r="L7" i="28"/>
  <c r="L8" i="28"/>
  <c r="L17" i="28"/>
  <c r="L46" i="28"/>
  <c r="L18" i="28"/>
  <c r="L19" i="28"/>
  <c r="L11" i="28"/>
  <c r="L28" i="28"/>
  <c r="L31" i="28"/>
  <c r="U5" i="1"/>
  <c r="X5" i="1" l="1"/>
  <c r="D24" i="26" l="1"/>
  <c r="B19" i="33" s="1"/>
  <c r="G5" i="51"/>
  <c r="B103" i="28"/>
  <c r="B53" i="28"/>
  <c r="B3" i="28"/>
  <c r="D26" i="26" l="1"/>
  <c r="C8" i="26" l="1"/>
  <c r="D3" i="28"/>
  <c r="L3" i="28" s="1"/>
  <c r="J3" i="28" l="1"/>
  <c r="B26" i="33" s="1"/>
  <c r="F3" i="28"/>
  <c r="H3" i="28"/>
  <c r="G3" i="28"/>
  <c r="D19" i="33" l="1"/>
  <c r="C13" i="52" l="1"/>
  <c r="F38" i="1" l="1"/>
  <c r="E36" i="28" s="1"/>
  <c r="H5" i="28"/>
  <c r="H146" i="28" l="1"/>
  <c r="G137" i="28"/>
  <c r="U44" i="1"/>
  <c r="F51" i="1"/>
  <c r="E49" i="28" s="1"/>
  <c r="H106" i="28"/>
  <c r="F45" i="1"/>
  <c r="E43" i="28" s="1"/>
  <c r="H6" i="28"/>
  <c r="H7" i="28"/>
  <c r="H149" i="28"/>
  <c r="H158" i="28"/>
  <c r="H147" i="28"/>
  <c r="H134" i="28"/>
  <c r="H156" i="28"/>
  <c r="H155" i="28"/>
  <c r="H161" i="28"/>
  <c r="H139" i="28"/>
  <c r="H148" i="28"/>
  <c r="H136" i="28"/>
  <c r="H153" i="28"/>
  <c r="H142" i="28"/>
  <c r="H154" i="28"/>
  <c r="H141" i="28"/>
  <c r="H140" i="28"/>
  <c r="H145" i="28"/>
  <c r="H144" i="28"/>
  <c r="H162" i="28"/>
  <c r="H152" i="28"/>
  <c r="H138" i="28"/>
  <c r="H137" i="28"/>
  <c r="H135" i="28"/>
  <c r="H151" i="28"/>
  <c r="H143" i="28"/>
  <c r="H157" i="28"/>
  <c r="H150" i="28"/>
  <c r="H160" i="28"/>
  <c r="H159" i="28"/>
  <c r="H183" i="28"/>
  <c r="U28" i="1"/>
  <c r="U29" i="1"/>
  <c r="U23" i="1"/>
  <c r="U47" i="1"/>
  <c r="F29" i="1"/>
  <c r="E27" i="28" s="1"/>
  <c r="U12" i="1"/>
  <c r="U33" i="1"/>
  <c r="U48" i="1"/>
  <c r="F19" i="1"/>
  <c r="E17" i="28" s="1"/>
  <c r="U41" i="1"/>
  <c r="H109" i="28"/>
  <c r="H113" i="28"/>
  <c r="F25" i="1"/>
  <c r="E23" i="28" s="1"/>
  <c r="U40" i="1"/>
  <c r="F52" i="1"/>
  <c r="E50" i="28" s="1"/>
  <c r="F12" i="1"/>
  <c r="E10" i="28" s="1"/>
  <c r="F35" i="1"/>
  <c r="E33" i="28" s="1"/>
  <c r="F16" i="1"/>
  <c r="E14" i="28" s="1"/>
  <c r="H117" i="28"/>
  <c r="F14" i="1"/>
  <c r="E12" i="28" s="1"/>
  <c r="H178" i="28"/>
  <c r="H118" i="28"/>
  <c r="U26" i="1"/>
  <c r="F20" i="1"/>
  <c r="E18" i="28" s="1"/>
  <c r="U22" i="1"/>
  <c r="U50" i="1"/>
  <c r="F42" i="1"/>
  <c r="E40" i="28" s="1"/>
  <c r="H122" i="28"/>
  <c r="H130" i="28"/>
  <c r="H124" i="28"/>
  <c r="H181" i="28"/>
  <c r="H171" i="28"/>
  <c r="U25" i="1"/>
  <c r="F54" i="1"/>
  <c r="E52" i="28" s="1"/>
  <c r="H132" i="28"/>
  <c r="H131" i="28"/>
  <c r="U21" i="1"/>
  <c r="U36" i="1"/>
  <c r="F17" i="1"/>
  <c r="E15" i="28" s="1"/>
  <c r="F49" i="1"/>
  <c r="E47" i="28" s="1"/>
  <c r="F31" i="1"/>
  <c r="E29" i="28" s="1"/>
  <c r="U43" i="1"/>
  <c r="H165" i="28"/>
  <c r="F33" i="1"/>
  <c r="E31" i="28" s="1"/>
  <c r="H120" i="28"/>
  <c r="H111" i="28"/>
  <c r="U49" i="1"/>
  <c r="F40" i="1"/>
  <c r="E38" i="28" s="1"/>
  <c r="U15" i="1"/>
  <c r="H167" i="28"/>
  <c r="U30" i="1"/>
  <c r="E5" i="28"/>
  <c r="H166" i="28"/>
  <c r="H176" i="28"/>
  <c r="H121" i="28"/>
  <c r="H112" i="28"/>
  <c r="H186" i="28"/>
  <c r="U35" i="1"/>
  <c r="H170" i="28"/>
  <c r="H119" i="28"/>
  <c r="F9" i="1"/>
  <c r="E7" i="28" s="1"/>
  <c r="U20" i="1"/>
  <c r="F6" i="1"/>
  <c r="E4" i="28" s="1"/>
  <c r="H177" i="28"/>
  <c r="F15" i="1"/>
  <c r="E13" i="28" s="1"/>
  <c r="H172" i="28"/>
  <c r="U51" i="1"/>
  <c r="F22" i="1"/>
  <c r="E20" i="28" s="1"/>
  <c r="F53" i="1"/>
  <c r="E51" i="28" s="1"/>
  <c r="U52" i="1"/>
  <c r="H126" i="28"/>
  <c r="F21" i="1"/>
  <c r="E19" i="28" s="1"/>
  <c r="F39" i="1"/>
  <c r="E37" i="28" s="1"/>
  <c r="U54" i="1"/>
  <c r="F30" i="1"/>
  <c r="E28" i="28" s="1"/>
  <c r="U31" i="1"/>
  <c r="H174" i="28"/>
  <c r="H164" i="28"/>
  <c r="F46" i="1"/>
  <c r="E44" i="28" s="1"/>
  <c r="H190" i="28"/>
  <c r="F50" i="1"/>
  <c r="E48" i="28" s="1"/>
  <c r="U42" i="1"/>
  <c r="U27" i="1"/>
  <c r="H115" i="28"/>
  <c r="F8" i="1"/>
  <c r="E6" i="28" s="1"/>
  <c r="U53" i="1"/>
  <c r="F26" i="1"/>
  <c r="E24" i="28" s="1"/>
  <c r="U38" i="1"/>
  <c r="H173" i="28"/>
  <c r="U45" i="1"/>
  <c r="F18" i="1"/>
  <c r="E16" i="28" s="1"/>
  <c r="U39" i="1"/>
  <c r="H127" i="28"/>
  <c r="F24" i="1"/>
  <c r="E22" i="28" s="1"/>
  <c r="F13" i="1"/>
  <c r="E11" i="28" s="1"/>
  <c r="F28" i="1"/>
  <c r="E26" i="28" s="1"/>
  <c r="F36" i="1"/>
  <c r="E34" i="28" s="1"/>
  <c r="H169" i="28"/>
  <c r="H184" i="28"/>
  <c r="H128" i="28"/>
  <c r="U16" i="1"/>
  <c r="H129" i="28"/>
  <c r="F37" i="1"/>
  <c r="E35" i="28" s="1"/>
  <c r="F11" i="1"/>
  <c r="E9" i="28" s="1"/>
  <c r="H107" i="28"/>
  <c r="H182" i="28"/>
  <c r="F47" i="1"/>
  <c r="E45" i="28" s="1"/>
  <c r="F43" i="1"/>
  <c r="E41" i="28" s="1"/>
  <c r="U32" i="1"/>
  <c r="H108" i="28"/>
  <c r="H179" i="28"/>
  <c r="H168" i="28"/>
  <c r="U46" i="1"/>
  <c r="F10" i="1"/>
  <c r="E8" i="28" s="1"/>
  <c r="H116" i="28"/>
  <c r="U34" i="1"/>
  <c r="H185" i="28"/>
  <c r="H114" i="28"/>
  <c r="H189" i="28"/>
  <c r="H175" i="28"/>
  <c r="H105" i="28"/>
  <c r="H191" i="28"/>
  <c r="U13" i="1"/>
  <c r="H192" i="28"/>
  <c r="H125" i="28"/>
  <c r="F32" i="1"/>
  <c r="E30" i="28" s="1"/>
  <c r="U37" i="1"/>
  <c r="H188" i="28"/>
  <c r="H180" i="28"/>
  <c r="U19" i="1"/>
  <c r="F48" i="1"/>
  <c r="E46" i="28" s="1"/>
  <c r="F23" i="1"/>
  <c r="E21" i="28" s="1"/>
  <c r="H110" i="28"/>
  <c r="F41" i="1"/>
  <c r="E39" i="28" s="1"/>
  <c r="H123" i="28"/>
  <c r="F27" i="1"/>
  <c r="E25" i="28" s="1"/>
  <c r="U11" i="1"/>
  <c r="U24" i="1"/>
  <c r="F34" i="1"/>
  <c r="E32" i="28" s="1"/>
  <c r="H4" i="28"/>
  <c r="F44" i="1"/>
  <c r="E42" i="28" s="1"/>
  <c r="H187" i="28"/>
  <c r="G4" i="28"/>
  <c r="U14" i="1"/>
  <c r="U17" i="1"/>
  <c r="H8" i="28"/>
  <c r="U18" i="1"/>
  <c r="U10" i="1" l="1"/>
  <c r="G8" i="28"/>
  <c r="U9" i="1"/>
  <c r="G7" i="28"/>
  <c r="U8" i="1"/>
  <c r="G6" i="28"/>
  <c r="U7" i="1"/>
  <c r="G5" i="28"/>
  <c r="T3" i="1"/>
  <c r="M111" i="28"/>
  <c r="G178" i="28"/>
  <c r="G173" i="28"/>
  <c r="M137" i="28"/>
  <c r="M186" i="28"/>
  <c r="M155" i="28"/>
  <c r="C18" i="26"/>
  <c r="M153" i="28"/>
  <c r="M172" i="28"/>
  <c r="W11" i="1"/>
  <c r="X11" i="1" s="1"/>
  <c r="M9" i="28"/>
  <c r="W45" i="1"/>
  <c r="X45" i="1" s="1"/>
  <c r="M43" i="28"/>
  <c r="M184" i="28"/>
  <c r="M167" i="28"/>
  <c r="M154" i="28"/>
  <c r="M113" i="28"/>
  <c r="G117" i="28"/>
  <c r="M132" i="28"/>
  <c r="W13" i="1"/>
  <c r="X13" i="1" s="1"/>
  <c r="M11" i="28"/>
  <c r="M39" i="28"/>
  <c r="W41" i="1"/>
  <c r="X41" i="1" s="1"/>
  <c r="M110" i="28"/>
  <c r="G166" i="28"/>
  <c r="M118" i="28"/>
  <c r="G115" i="28"/>
  <c r="M34" i="28"/>
  <c r="W36" i="1"/>
  <c r="X36" i="1" s="1"/>
  <c r="M45" i="28"/>
  <c r="W47" i="1"/>
  <c r="X47" i="1" s="1"/>
  <c r="M47" i="28"/>
  <c r="W49" i="1"/>
  <c r="X49" i="1" s="1"/>
  <c r="G129" i="28"/>
  <c r="W42" i="1"/>
  <c r="X42" i="1" s="1"/>
  <c r="M40" i="28"/>
  <c r="G156" i="28"/>
  <c r="G142" i="28"/>
  <c r="G150" i="28"/>
  <c r="G144" i="28"/>
  <c r="G184" i="28"/>
  <c r="M115" i="28"/>
  <c r="M117" i="28"/>
  <c r="M122" i="28"/>
  <c r="M188" i="28"/>
  <c r="W9" i="1"/>
  <c r="M7" i="28"/>
  <c r="M131" i="28"/>
  <c r="M143" i="28"/>
  <c r="M10" i="28"/>
  <c r="W12" i="1"/>
  <c r="X12" i="1" s="1"/>
  <c r="M152" i="28"/>
  <c r="W18" i="1"/>
  <c r="X18" i="1" s="1"/>
  <c r="M16" i="28"/>
  <c r="G105" i="28"/>
  <c r="M151" i="28"/>
  <c r="M191" i="28"/>
  <c r="W31" i="1"/>
  <c r="X31" i="1" s="1"/>
  <c r="M29" i="28"/>
  <c r="G163" i="28"/>
  <c r="G119" i="28"/>
  <c r="G183" i="28"/>
  <c r="M141" i="28"/>
  <c r="M123" i="28"/>
  <c r="G189" i="28"/>
  <c r="M170" i="28"/>
  <c r="G176" i="28"/>
  <c r="G114" i="28"/>
  <c r="G125" i="28"/>
  <c r="M15" i="28"/>
  <c r="W17" i="1"/>
  <c r="X17" i="1" s="1"/>
  <c r="W34" i="1"/>
  <c r="X34" i="1" s="1"/>
  <c r="M32" i="28"/>
  <c r="G140" i="28"/>
  <c r="G151" i="28"/>
  <c r="M21" i="28"/>
  <c r="W23" i="1"/>
  <c r="X23" i="1" s="1"/>
  <c r="M149" i="28"/>
  <c r="G111" i="28"/>
  <c r="W10" i="1"/>
  <c r="M8" i="28"/>
  <c r="G107" i="28"/>
  <c r="G175" i="28"/>
  <c r="G127" i="28"/>
  <c r="M176" i="28"/>
  <c r="M36" i="28"/>
  <c r="W38" i="1"/>
  <c r="X38" i="1" s="1"/>
  <c r="M49" i="28"/>
  <c r="W51" i="1"/>
  <c r="X51" i="1" s="1"/>
  <c r="G185" i="28"/>
  <c r="W37" i="1"/>
  <c r="X37" i="1" s="1"/>
  <c r="M35" i="28"/>
  <c r="M163" i="28"/>
  <c r="M17" i="28"/>
  <c r="W19" i="1"/>
  <c r="X19" i="1" s="1"/>
  <c r="M127" i="28"/>
  <c r="M177" i="28"/>
  <c r="I4" i="51"/>
  <c r="W16" i="1"/>
  <c r="X16" i="1" s="1"/>
  <c r="M14" i="28"/>
  <c r="M150" i="28"/>
  <c r="G179" i="28"/>
  <c r="M185" i="28"/>
  <c r="M124" i="28"/>
  <c r="G118" i="28"/>
  <c r="M120" i="28"/>
  <c r="W52" i="1"/>
  <c r="X52" i="1" s="1"/>
  <c r="M50" i="28"/>
  <c r="G110" i="28"/>
  <c r="G134" i="28"/>
  <c r="G160" i="28"/>
  <c r="G141" i="28"/>
  <c r="G158" i="28"/>
  <c r="G148" i="28"/>
  <c r="M174" i="28"/>
  <c r="M180" i="28"/>
  <c r="M130" i="28"/>
  <c r="M189" i="28"/>
  <c r="W6" i="1"/>
  <c r="M4" i="28"/>
  <c r="R3" i="1"/>
  <c r="C3" i="51" s="1"/>
  <c r="W33" i="1"/>
  <c r="X33" i="1" s="1"/>
  <c r="M31" i="28"/>
  <c r="M121" i="28"/>
  <c r="M128" i="28"/>
  <c r="M106" i="28"/>
  <c r="M166" i="28"/>
  <c r="M104" i="28"/>
  <c r="M181" i="28"/>
  <c r="M158" i="28"/>
  <c r="G171" i="28"/>
  <c r="M19" i="28"/>
  <c r="W21" i="1"/>
  <c r="X21" i="1" s="1"/>
  <c r="G120" i="28"/>
  <c r="M33" i="28"/>
  <c r="W35" i="1"/>
  <c r="X35" i="1" s="1"/>
  <c r="W43" i="1"/>
  <c r="X43" i="1" s="1"/>
  <c r="M41" i="28"/>
  <c r="M12" i="28"/>
  <c r="W14" i="1"/>
  <c r="X14" i="1" s="1"/>
  <c r="M173" i="28"/>
  <c r="G104" i="28"/>
  <c r="M159" i="28"/>
  <c r="M156" i="28"/>
  <c r="M142" i="28"/>
  <c r="G188" i="28"/>
  <c r="G123" i="28"/>
  <c r="M165" i="28"/>
  <c r="G187" i="28"/>
  <c r="D18" i="26"/>
  <c r="G112" i="28"/>
  <c r="G108" i="28"/>
  <c r="G159" i="28"/>
  <c r="G152" i="28"/>
  <c r="H133" i="28"/>
  <c r="G146" i="28"/>
  <c r="G138" i="28"/>
  <c r="G170" i="28"/>
  <c r="M133" i="28"/>
  <c r="M25" i="28"/>
  <c r="W27" i="1"/>
  <c r="X27" i="1" s="1"/>
  <c r="G130" i="28"/>
  <c r="M171" i="28"/>
  <c r="M187" i="28"/>
  <c r="M162" i="28"/>
  <c r="M13" i="28"/>
  <c r="W15" i="1"/>
  <c r="X15" i="1" s="1"/>
  <c r="G169" i="28"/>
  <c r="M114" i="28"/>
  <c r="M105" i="28"/>
  <c r="G109" i="28"/>
  <c r="M23" i="28"/>
  <c r="W25" i="1"/>
  <c r="X25" i="1" s="1"/>
  <c r="M52" i="28"/>
  <c r="W54" i="1"/>
  <c r="X54" i="1" s="1"/>
  <c r="W53" i="1"/>
  <c r="X53" i="1" s="1"/>
  <c r="M51" i="28"/>
  <c r="M192" i="28"/>
  <c r="G180" i="28"/>
  <c r="G131" i="28"/>
  <c r="G136" i="28"/>
  <c r="G133" i="28"/>
  <c r="G168" i="28"/>
  <c r="M28" i="28"/>
  <c r="W30" i="1"/>
  <c r="X30" i="1" s="1"/>
  <c r="G128" i="28"/>
  <c r="M168" i="28"/>
  <c r="M161" i="28"/>
  <c r="M145" i="28"/>
  <c r="G165" i="28"/>
  <c r="M119" i="28"/>
  <c r="M134" i="28"/>
  <c r="G190" i="28"/>
  <c r="G192" i="28"/>
  <c r="G126" i="28"/>
  <c r="M126" i="28"/>
  <c r="M30" i="28"/>
  <c r="W32" i="1"/>
  <c r="X32" i="1" s="1"/>
  <c r="M144" i="28"/>
  <c r="M178" i="28"/>
  <c r="M107" i="28"/>
  <c r="G186" i="28"/>
  <c r="M38" i="28"/>
  <c r="W40" i="1"/>
  <c r="X40" i="1" s="1"/>
  <c r="G124" i="28"/>
  <c r="M190" i="28"/>
  <c r="G182" i="28"/>
  <c r="G145" i="28"/>
  <c r="G161" i="28"/>
  <c r="G139" i="28"/>
  <c r="G157" i="28"/>
  <c r="G153" i="28"/>
  <c r="G162" i="28"/>
  <c r="M175" i="28"/>
  <c r="W46" i="1"/>
  <c r="X46" i="1" s="1"/>
  <c r="M44" i="28"/>
  <c r="W24" i="1"/>
  <c r="X24" i="1" s="1"/>
  <c r="M22" i="28"/>
  <c r="M24" i="28"/>
  <c r="W26" i="1"/>
  <c r="X26" i="1" s="1"/>
  <c r="M146" i="28"/>
  <c r="S3" i="1"/>
  <c r="D3" i="51" s="1"/>
  <c r="U6" i="1"/>
  <c r="G116" i="28"/>
  <c r="M147" i="28"/>
  <c r="M46" i="28"/>
  <c r="W48" i="1"/>
  <c r="X48" i="1" s="1"/>
  <c r="G167" i="28"/>
  <c r="G113" i="28"/>
  <c r="G174" i="28"/>
  <c r="W8" i="1"/>
  <c r="M6" i="28"/>
  <c r="G181" i="28"/>
  <c r="M183" i="28"/>
  <c r="G121" i="28"/>
  <c r="M37" i="28"/>
  <c r="W39" i="1"/>
  <c r="X39" i="1" s="1"/>
  <c r="W29" i="1"/>
  <c r="X29" i="1" s="1"/>
  <c r="M27" i="28"/>
  <c r="M157" i="28"/>
  <c r="M169" i="28"/>
  <c r="W44" i="1"/>
  <c r="X44" i="1" s="1"/>
  <c r="M42" i="28"/>
  <c r="G172" i="28"/>
  <c r="G164" i="28"/>
  <c r="M5" i="28"/>
  <c r="W7" i="1"/>
  <c r="G147" i="28"/>
  <c r="G143" i="28"/>
  <c r="G135" i="28"/>
  <c r="M112" i="28"/>
  <c r="M140" i="28"/>
  <c r="M138" i="28"/>
  <c r="M148" i="28"/>
  <c r="M109" i="28"/>
  <c r="W20" i="1"/>
  <c r="X20" i="1" s="1"/>
  <c r="M18" i="28"/>
  <c r="G122" i="28"/>
  <c r="M136" i="28"/>
  <c r="M179" i="28"/>
  <c r="W28" i="1"/>
  <c r="X28" i="1" s="1"/>
  <c r="M26" i="28"/>
  <c r="M48" i="28"/>
  <c r="W50" i="1"/>
  <c r="X50" i="1" s="1"/>
  <c r="M20" i="28"/>
  <c r="W22" i="1"/>
  <c r="X22" i="1" s="1"/>
  <c r="G191" i="28"/>
  <c r="H163" i="28"/>
  <c r="M116" i="28"/>
  <c r="M108" i="28"/>
  <c r="M125" i="28"/>
  <c r="M129" i="28"/>
  <c r="H104" i="28"/>
  <c r="M164" i="28"/>
  <c r="G177" i="28"/>
  <c r="G132" i="28"/>
  <c r="M135" i="28"/>
  <c r="G106" i="28"/>
  <c r="M182" i="28"/>
  <c r="G149" i="28"/>
  <c r="G155" i="28"/>
  <c r="G154" i="28"/>
  <c r="M160" i="28"/>
  <c r="M139" i="28"/>
  <c r="X9" i="1" l="1"/>
  <c r="I3" i="51"/>
  <c r="C5" i="51"/>
  <c r="X8" i="1"/>
  <c r="X10" i="1"/>
  <c r="X7" i="1"/>
  <c r="E3" i="51"/>
  <c r="D17" i="26" s="1"/>
  <c r="D19" i="26" s="1"/>
  <c r="U3" i="1"/>
  <c r="F3" i="51" s="1"/>
  <c r="C23" i="26" s="1"/>
  <c r="C17" i="26"/>
  <c r="C19" i="26" s="1"/>
  <c r="B24" i="33" s="1"/>
  <c r="D5" i="51"/>
  <c r="X6" i="1"/>
  <c r="W3" i="1"/>
  <c r="F8" i="26" l="1"/>
  <c r="F13" i="52" s="1"/>
  <c r="J3" i="51"/>
  <c r="E23" i="26" s="1"/>
  <c r="I53" i="28"/>
  <c r="X3" i="1"/>
  <c r="B3" i="33"/>
  <c r="I135" i="28"/>
  <c r="I5" i="51"/>
  <c r="E5" i="51"/>
  <c r="C24" i="26"/>
  <c r="C26" i="26" s="1"/>
  <c r="I165" i="28"/>
  <c r="I54" i="28"/>
  <c r="I130" i="28"/>
  <c r="I145" i="28"/>
  <c r="I156" i="28"/>
  <c r="I27" i="28"/>
  <c r="I21" i="28"/>
  <c r="I182" i="28"/>
  <c r="I112" i="28"/>
  <c r="I140" i="28"/>
  <c r="I185" i="28"/>
  <c r="I116" i="28"/>
  <c r="I29" i="28"/>
  <c r="I39" i="28"/>
  <c r="I122" i="28"/>
  <c r="I181" i="28"/>
  <c r="I32" i="28"/>
  <c r="I188" i="28"/>
  <c r="I148" i="28"/>
  <c r="I123" i="28"/>
  <c r="I133" i="28"/>
  <c r="I167" i="28"/>
  <c r="I143" i="28"/>
  <c r="I120" i="28"/>
  <c r="I186" i="28"/>
  <c r="I176" i="28"/>
  <c r="I22" i="28"/>
  <c r="I113" i="28"/>
  <c r="I127" i="28"/>
  <c r="I171" i="28"/>
  <c r="I110" i="28"/>
  <c r="I172" i="28"/>
  <c r="I141" i="28"/>
  <c r="I40" i="28"/>
  <c r="I28" i="28"/>
  <c r="I191" i="28"/>
  <c r="I153" i="28"/>
  <c r="I124" i="28"/>
  <c r="I136" i="28"/>
  <c r="I47" i="28"/>
  <c r="I14" i="28"/>
  <c r="I134" i="28"/>
  <c r="I184" i="28"/>
  <c r="I125" i="28"/>
  <c r="I121" i="28"/>
  <c r="I187" i="28"/>
  <c r="I17" i="28"/>
  <c r="I117" i="28"/>
  <c r="I106" i="28"/>
  <c r="I179" i="28"/>
  <c r="I6" i="28"/>
  <c r="I178" i="28"/>
  <c r="I142" i="28"/>
  <c r="I19" i="28"/>
  <c r="I158" i="28"/>
  <c r="I15" i="28"/>
  <c r="I13" i="28"/>
  <c r="I164" i="28"/>
  <c r="I11" i="28"/>
  <c r="I183" i="28"/>
  <c r="I131" i="28"/>
  <c r="I189" i="28"/>
  <c r="I126" i="28"/>
  <c r="I175" i="28"/>
  <c r="I149" i="28"/>
  <c r="I49" i="28"/>
  <c r="I44" i="28"/>
  <c r="I137" i="28"/>
  <c r="I8" i="28"/>
  <c r="I114" i="28"/>
  <c r="I192" i="28"/>
  <c r="I45" i="28"/>
  <c r="I48" i="28"/>
  <c r="I16" i="28"/>
  <c r="I31" i="28"/>
  <c r="I144" i="28"/>
  <c r="I24" i="28"/>
  <c r="I7" i="28"/>
  <c r="I150" i="28"/>
  <c r="I111" i="28"/>
  <c r="I33" i="28"/>
  <c r="I170" i="28"/>
  <c r="I173" i="28"/>
  <c r="I108" i="28"/>
  <c r="I118" i="28"/>
  <c r="I35" i="28"/>
  <c r="I109" i="28"/>
  <c r="I105" i="28"/>
  <c r="I151" i="28"/>
  <c r="I129" i="28"/>
  <c r="I119" i="28"/>
  <c r="I159" i="28"/>
  <c r="H3" i="51"/>
  <c r="I10" i="28"/>
  <c r="I128" i="28"/>
  <c r="I38" i="28"/>
  <c r="I139" i="28"/>
  <c r="I46" i="28"/>
  <c r="I43" i="28"/>
  <c r="I37" i="28"/>
  <c r="I51" i="28"/>
  <c r="I174" i="28"/>
  <c r="I163" i="28"/>
  <c r="I41" i="28"/>
  <c r="I146" i="28"/>
  <c r="I154" i="28"/>
  <c r="I138" i="28"/>
  <c r="I36" i="28"/>
  <c r="I166" i="28"/>
  <c r="I168" i="28"/>
  <c r="I20" i="28"/>
  <c r="I4" i="28"/>
  <c r="I147" i="28"/>
  <c r="I132" i="28"/>
  <c r="I177" i="28"/>
  <c r="I23" i="28"/>
  <c r="I26" i="28"/>
  <c r="I30" i="28"/>
  <c r="I160" i="28"/>
  <c r="I25" i="28"/>
  <c r="I157" i="28"/>
  <c r="I34" i="28"/>
  <c r="I180" i="28"/>
  <c r="I161" i="28"/>
  <c r="J4" i="51"/>
  <c r="E24" i="26" s="1"/>
  <c r="F24" i="26" s="1"/>
  <c r="I204" i="28"/>
  <c r="I103" i="28"/>
  <c r="I203" i="28"/>
  <c r="I210" i="28"/>
  <c r="I211" i="28"/>
  <c r="I200" i="28"/>
  <c r="I212" i="28"/>
  <c r="I202" i="28"/>
  <c r="I3" i="28"/>
  <c r="I201" i="28"/>
  <c r="I205" i="28"/>
  <c r="I208" i="28"/>
  <c r="I195" i="28"/>
  <c r="I193" i="28"/>
  <c r="I194" i="28"/>
  <c r="I197" i="28"/>
  <c r="I209" i="28"/>
  <c r="I198" i="28"/>
  <c r="I196" i="28"/>
  <c r="I199" i="28"/>
  <c r="I207" i="28"/>
  <c r="I206" i="28"/>
  <c r="I96" i="28"/>
  <c r="I63" i="28"/>
  <c r="I77" i="28"/>
  <c r="I64" i="28"/>
  <c r="I73" i="28"/>
  <c r="I59" i="28"/>
  <c r="I61" i="28"/>
  <c r="I87" i="28"/>
  <c r="I99" i="28"/>
  <c r="I82" i="28"/>
  <c r="I93" i="28"/>
  <c r="I70" i="28"/>
  <c r="I101" i="28"/>
  <c r="I84" i="28"/>
  <c r="I75" i="28"/>
  <c r="I57" i="28"/>
  <c r="I85" i="28"/>
  <c r="I97" i="28"/>
  <c r="I95" i="28"/>
  <c r="I69" i="28"/>
  <c r="I91" i="28"/>
  <c r="I67" i="28"/>
  <c r="I79" i="28"/>
  <c r="I102" i="28"/>
  <c r="I58" i="28"/>
  <c r="I100" i="28"/>
  <c r="I66" i="28"/>
  <c r="I76" i="28"/>
  <c r="I88" i="28"/>
  <c r="I71" i="28"/>
  <c r="I74" i="28"/>
  <c r="I72" i="28"/>
  <c r="I83" i="28"/>
  <c r="I56" i="28"/>
  <c r="I81" i="28"/>
  <c r="I68" i="28"/>
  <c r="I94" i="28"/>
  <c r="I78" i="28"/>
  <c r="I62" i="28"/>
  <c r="I98" i="28"/>
  <c r="I90" i="28"/>
  <c r="I80" i="28"/>
  <c r="I92" i="28"/>
  <c r="I60" i="28"/>
  <c r="I86" i="28"/>
  <c r="I89" i="28"/>
  <c r="I65" i="28"/>
  <c r="I55" i="28"/>
  <c r="I162" i="28"/>
  <c r="I42" i="28"/>
  <c r="I115" i="28"/>
  <c r="I104" i="28"/>
  <c r="I107" i="28"/>
  <c r="I52" i="28"/>
  <c r="I155" i="28"/>
  <c r="I50" i="28"/>
  <c r="I190" i="28"/>
  <c r="I9" i="28"/>
  <c r="I18" i="28"/>
  <c r="I5" i="28"/>
  <c r="I152" i="28"/>
  <c r="I12" i="28"/>
  <c r="I169" i="28"/>
  <c r="B18" i="33" l="1"/>
  <c r="E26" i="26"/>
  <c r="D8" i="26" s="1"/>
  <c r="F23" i="26"/>
  <c r="H5" i="51"/>
  <c r="F5" i="51"/>
  <c r="G24" i="26"/>
  <c r="J5" i="51"/>
  <c r="B21" i="33" l="1"/>
  <c r="B20" i="33"/>
  <c r="D18" i="33"/>
  <c r="D21" i="33" l="1"/>
  <c r="D20" i="33"/>
  <c r="G23" i="26"/>
  <c r="F26" i="26" l="1"/>
  <c r="G26" i="26" l="1"/>
  <c r="E8" i="26"/>
  <c r="E13" i="52" s="1"/>
  <c r="D13" i="52"/>
  <c r="B25"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Sheaffer, Andrew</author>
    <author>Kurtz, Spencer</author>
  </authors>
  <commentList>
    <comment ref="B14" authorId="0" shapeId="0" xr:uid="{51CC2BC9-DE43-46DD-A295-3C14B4685552}">
      <text>
        <r>
          <rPr>
            <sz val="10"/>
            <color theme="1"/>
            <rFont val="Calibri"/>
            <family val="2"/>
            <scheme val="minor"/>
          </rPr>
          <t>Publicly funded organizations include organizations that are primarily funded by Federal, state or municipal sources.  Examples include: Federal, state or municipal organizations/facilities, public schools and universities, museums, public hospitals/clinics, etc.</t>
        </r>
      </text>
    </comment>
    <comment ref="E28" authorId="1" shapeId="0" xr:uid="{00000000-0006-0000-0000-000001000000}">
      <text>
        <r>
          <rPr>
            <sz val="10"/>
            <color theme="1"/>
            <rFont val="Calibri"/>
            <family val="2"/>
            <scheme val="minor"/>
          </rPr>
          <t xml:space="preserve"> Input the 'blended' rate of electricity for the given account number, i.e. the total electric utility costs for at least the previous 12 months divided by the total kWh consumption during the same time period.  This data is not used to calculate incentives, but allows this application to provide an estimate of the reduction in the customer's energy bills resulting from the implementation of measures contained in the application.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Kurtz, Spencer</author>
  </authors>
  <commentList>
    <comment ref="D4" authorId="0" shapeId="0" xr:uid="{27789A80-6960-4C01-B6BE-5C3384D3D9AE}">
      <text>
        <r>
          <rPr>
            <sz val="9"/>
            <color indexed="81"/>
            <rFont val="Tahoma"/>
            <family val="2"/>
          </rPr>
          <t>Add any additional or relevant notes or information for the project here that isn't captured in the previous "customer inputs" for each line item.</t>
        </r>
      </text>
    </comment>
    <comment ref="R4" authorId="0" shapeId="0" xr:uid="{00000000-0006-0000-0200-000006000000}">
      <text>
        <r>
          <rPr>
            <sz val="9"/>
            <color indexed="81"/>
            <rFont val="Tahoma"/>
            <family val="2"/>
          </rPr>
          <t>The estimated incentive shown below does not incorporate project level incentive caps, which may reduce the total incentive paid to a project.</t>
        </r>
      </text>
    </comment>
    <comment ref="W4" authorId="0" shapeId="0" xr:uid="{38C9D8EC-C80F-48C5-8A92-68D7248A52A8}">
      <text>
        <r>
          <rPr>
            <sz val="9"/>
            <color indexed="81"/>
            <rFont val="Tahoma"/>
            <family val="2"/>
          </rPr>
          <t xml:space="preserve">The sum of net measure costs shown on this tab and other tabs may not equal the total net project cost shown on the Summary page due to the influence of project caps, which are not incorporated here, but are incorporated into the net project cost shown on the Summary page.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Kurtz, Spencer</author>
  </authors>
  <commentList>
    <comment ref="D5" authorId="0" shapeId="0" xr:uid="{4532A9F3-7C27-45B0-AD91-F97AE48AA6FE}">
      <text>
        <r>
          <rPr>
            <sz val="9"/>
            <color indexed="81"/>
            <rFont val="Tahoma"/>
            <family val="2"/>
          </rPr>
          <t>Add any additional or relevant notes or information for the project here that isn't captured in the previous "customer inputs" for each line item.</t>
        </r>
      </text>
    </comment>
    <comment ref="J5" authorId="0" shapeId="0" xr:uid="{BDB9200C-A7C2-439F-BD15-DDB0F3F3FB2A}">
      <text>
        <r>
          <rPr>
            <b/>
            <sz val="9"/>
            <color indexed="81"/>
            <rFont val="Tahoma"/>
            <family val="2"/>
          </rPr>
          <t>Use the manufacturer full load kW/ton efficiency for the specific make and model. If that is not available, use the baseline efficiency values designated in the IECC 2009 energy code or the New Orleans Technical Reference Manual (TRM) v7.0</t>
        </r>
        <r>
          <rPr>
            <sz val="9"/>
            <color indexed="81"/>
            <rFont val="Tahoma"/>
            <family val="2"/>
          </rPr>
          <t xml:space="preserve">
</t>
        </r>
      </text>
    </comment>
    <comment ref="K5" authorId="0" shapeId="0" xr:uid="{18B0F64B-B0E7-41E3-A877-6817F718B3DB}">
      <text>
        <r>
          <rPr>
            <b/>
            <sz val="9"/>
            <color indexed="81"/>
            <rFont val="Tahoma"/>
            <family val="2"/>
          </rPr>
          <t>Use the manufacturer part load kW/ton efficiency (IPLV) for the specific make and model. If that is not available, use the baseline efficiency values designated in the IECC 2009 energy code or the New Orleans Technical Reference Manual (TRM) v7.0</t>
        </r>
      </text>
    </comment>
    <comment ref="N5" authorId="0" shapeId="0" xr:uid="{132AF9B0-6A78-4E93-BA6C-26BE6D4015C1}">
      <text>
        <r>
          <rPr>
            <sz val="9"/>
            <color indexed="81"/>
            <rFont val="Tahoma"/>
            <family val="2"/>
          </rPr>
          <t>The estimated incentive shown below does not incorporate project level incentive caps, which may reduce the total incentive paid to a project.</t>
        </r>
      </text>
    </comment>
    <comment ref="S5" authorId="0" shapeId="0" xr:uid="{546EDC90-E30E-4FA7-9E2B-C8CD8DB05D02}">
      <text>
        <r>
          <rPr>
            <sz val="9"/>
            <color indexed="81"/>
            <rFont val="Tahoma"/>
            <family val="2"/>
          </rPr>
          <t xml:space="preserve">The sum of net measure costs shown on this tab and other tabs may not equal the total net project cost shown on the Summary page due to the influence of project caps, which are not incorporated here, but are incorporated into the net project cost shown on the Summary page.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Sheaffer, Andrew</author>
  </authors>
  <commentList>
    <comment ref="E22" authorId="0" shapeId="0" xr:uid="{A243DF63-C6FE-44A0-BE77-0D1A27EF4ED7}">
      <text>
        <r>
          <rPr>
            <sz val="9"/>
            <color indexed="81"/>
            <rFont val="Tahoma"/>
            <family val="2"/>
          </rPr>
          <t>Incentives detailed here may differ from total incentives shown on measure input sheets due to project caps (see information on project caps on the Eligibility Tab).</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tc={8EF07D4B-37BF-4245-9CA3-94EB6DE9529C}</author>
    <author>tc={62C74FEC-860C-4FD5-BBC1-61E30FA1D7C5}</author>
    <author>tc={13CE2E3C-D381-46CB-B794-332D929AC969}</author>
  </authors>
  <commentList>
    <comment ref="N116" authorId="0" shapeId="0" xr:uid="{8EF07D4B-37BF-4245-9CA3-94EB6DE9529C}">
      <text>
        <t>[Threaded comment]
Your version of Excel allows you to read this threaded comment; however, any edits to it will get removed if the file is opened in a newer version of Excel. Learn more: https://go.microsoft.com/fwlink/?linkid=870924
Comment:
    SEER2</t>
      </text>
    </comment>
    <comment ref="N121" authorId="1" shapeId="0" xr:uid="{62C74FEC-860C-4FD5-BBC1-61E30FA1D7C5}">
      <text>
        <t>[Threaded comment]
Your version of Excel allows you to read this threaded comment; however, any edits to it will get removed if the file is opened in a newer version of Excel. Learn more: https://go.microsoft.com/fwlink/?linkid=870924
Comment:
    SEER2</t>
      </text>
    </comment>
    <comment ref="O121" authorId="2" shapeId="0" xr:uid="{13CE2E3C-D381-46CB-B794-332D929AC969}">
      <text>
        <t>[Threaded comment]
Your version of Excel allows you to read this threaded comment; however, any edits to it will get removed if the file is opened in a newer version of Excel. Learn more: https://go.microsoft.com/fwlink/?linkid=870924
Comment:
    HSPF2</t>
      </text>
    </comment>
  </commentList>
</comments>
</file>

<file path=xl/sharedStrings.xml><?xml version="1.0" encoding="utf-8"?>
<sst xmlns="http://schemas.openxmlformats.org/spreadsheetml/2006/main" count="1048" uniqueCount="528">
  <si>
    <t>Commercial and Industrial HVAC tune-up workbook</t>
  </si>
  <si>
    <r>
      <rPr>
        <sz val="10"/>
        <color rgb="FF000000"/>
        <rFont val="Arial"/>
        <family val="2"/>
      </rPr>
      <t xml:space="preserve">Energy Smart energy efficiency incentives are available to all commercial Entergy New Orleans customers. This workbook serves as the primary application for non-lighting energy efficiency projects. The workbook provides an estimate of the energy saved as well as potential Energy Smart incentives, subject to review and approval by the program team. </t>
    </r>
    <r>
      <rPr>
        <b/>
        <sz val="10"/>
        <color rgb="FFB41E83"/>
        <rFont val="Arial"/>
        <family val="2"/>
      </rPr>
      <t xml:space="preserve">Pre-approval and a pre-installation site inspection are required for projects with custom measures and projects with prescriptive measures over $5,000.
</t>
    </r>
    <r>
      <rPr>
        <sz val="10"/>
        <color rgb="FF000000"/>
        <rFont val="Arial"/>
        <family val="2"/>
      </rPr>
      <t xml:space="preserve">
</t>
    </r>
  </si>
  <si>
    <t>Energy Smart project application package</t>
  </si>
  <si>
    <r>
      <rPr>
        <sz val="10"/>
        <color rgb="FF000000"/>
        <rFont val="Arial"/>
        <family val="2"/>
      </rPr>
      <t xml:space="preserve">Before ordering equipment, submit application package to </t>
    </r>
    <r>
      <rPr>
        <b/>
        <sz val="10"/>
        <color rgb="FFB41E83"/>
        <rFont val="Arial"/>
        <family val="2"/>
      </rPr>
      <t>commercialapps@energysmartnola.com</t>
    </r>
    <r>
      <rPr>
        <sz val="10"/>
        <color rgb="FF000000"/>
        <rFont val="Arial"/>
        <family val="2"/>
      </rPr>
      <t xml:space="preserve">.
</t>
    </r>
    <r>
      <rPr>
        <b/>
        <sz val="10"/>
        <color rgb="FF000000"/>
        <rFont val="Arial"/>
        <family val="2"/>
      </rPr>
      <t xml:space="preserve">Application package includes: 
</t>
    </r>
    <r>
      <rPr>
        <sz val="10"/>
        <color rgb="FF000000"/>
        <rFont val="Arial"/>
        <family val="2"/>
      </rPr>
      <t xml:space="preserve">1. Completed Energy Smart workbook (this workbook).
2. Entergy New Orleans electric bill for primary account at job site location. 
3. Cut sheets or manufacturer's specification sheets for all proposed equipment. 
4. Detailed project proposal/quote.
5. Photos of existing equipment.
6. W9 for incentive payee. 
For custom scope of work, include detailed energy savings calculations. </t>
    </r>
  </si>
  <si>
    <t>Workbook data entry</t>
  </si>
  <si>
    <t>Data entry cell</t>
  </si>
  <si>
    <t>No data entry required cell</t>
  </si>
  <si>
    <t xml:space="preserve">Cells colored in dark gray should not be filled in and may be locked to prevent data entry. </t>
  </si>
  <si>
    <t>Workbook tabs</t>
  </si>
  <si>
    <t>Intro tab</t>
  </si>
  <si>
    <t xml:space="preserve">Contains information about the workbook, requirements for eligible equipment and application package submittal instructions. </t>
  </si>
  <si>
    <t>Application tab</t>
  </si>
  <si>
    <r>
      <rPr>
        <sz val="10"/>
        <color rgb="FF000000"/>
        <rFont val="Arial"/>
        <family val="2"/>
      </rPr>
      <t xml:space="preserve">Provides project application. This tab must be completed before submitting application package to the Energy Smart program. </t>
    </r>
    <r>
      <rPr>
        <sz val="10"/>
        <color rgb="FFB41E83"/>
        <rFont val="Arial"/>
        <family val="2"/>
      </rPr>
      <t>Data entry required.</t>
    </r>
    <r>
      <rPr>
        <sz val="10"/>
        <color rgb="FF000000"/>
        <rFont val="Arial"/>
        <family val="2"/>
      </rPr>
      <t xml:space="preserve"> </t>
    </r>
  </si>
  <si>
    <t>Signature tab</t>
  </si>
  <si>
    <r>
      <t xml:space="preserve">Contains the Customer Application Agreement and link to program terms and conditions. </t>
    </r>
    <r>
      <rPr>
        <sz val="10"/>
        <color rgb="FFB41E83"/>
        <rFont val="Arial"/>
        <family val="2"/>
      </rPr>
      <t>Customer's electronic signature required.</t>
    </r>
    <r>
      <rPr>
        <sz val="10"/>
        <color theme="1"/>
        <rFont val="Arial"/>
        <family val="2"/>
      </rPr>
      <t xml:space="preserve"> </t>
    </r>
  </si>
  <si>
    <t>A/C and Heat Pumps</t>
  </si>
  <si>
    <r>
      <rPr>
        <sz val="10"/>
        <color rgb="FF000000"/>
        <rFont val="Arial"/>
        <family val="2"/>
      </rPr>
      <t xml:space="preserve">Provides a space for entering information on prescriptive HVAC DX tune-up measures. </t>
    </r>
    <r>
      <rPr>
        <sz val="10"/>
        <color rgb="FFB41E83"/>
        <rFont val="Arial"/>
        <family val="2"/>
      </rPr>
      <t xml:space="preserve">Data entry required if applying for prescriptive HVAC tune-up measures. </t>
    </r>
  </si>
  <si>
    <t>Chillers</t>
  </si>
  <si>
    <r>
      <rPr>
        <sz val="10"/>
        <color rgb="FF000000"/>
        <rFont val="Arial"/>
        <family val="2"/>
      </rPr>
      <t xml:space="preserve">Provides spaces for entering information on prescriptive chiller tune-up measures. </t>
    </r>
    <r>
      <rPr>
        <sz val="10"/>
        <color rgb="FFB41E83"/>
        <rFont val="Arial"/>
        <family val="2"/>
      </rPr>
      <t xml:space="preserve">Data entry required if applying for prescriptive chiller tune-up measures. </t>
    </r>
  </si>
  <si>
    <t>Summary tab</t>
  </si>
  <si>
    <t>Contains a project-level summary of all measures entered into the workbook. No data entry is required on this tab.</t>
  </si>
  <si>
    <t>Equipment qualifications</t>
  </si>
  <si>
    <r>
      <rPr>
        <b/>
        <sz val="10"/>
        <color rgb="FF000000"/>
        <rFont val="Arial"/>
        <family val="2"/>
      </rPr>
      <t>For HVAC DX (A/C and heat pump) tune-ups to be eligible for Energy Smart incentives:</t>
    </r>
    <r>
      <rPr>
        <sz val="10"/>
        <color rgb="FF000000"/>
        <rFont val="Arial"/>
        <family val="2"/>
      </rPr>
      <t xml:space="preserve">                                                                                             </t>
    </r>
    <r>
      <rPr>
        <b/>
        <i/>
        <sz val="10"/>
        <color rgb="FF000000"/>
        <rFont val="Arial"/>
        <family val="2"/>
      </rPr>
      <t xml:space="preserve"> </t>
    </r>
    <r>
      <rPr>
        <i/>
        <sz val="10"/>
        <color rgb="FF000000"/>
        <rFont val="Arial"/>
        <family val="2"/>
      </rPr>
      <t>Incentives are tiered based on the specific capacity range of the individual equipment in scope.</t>
    </r>
    <r>
      <rPr>
        <b/>
        <i/>
        <sz val="10"/>
        <color rgb="FF000000"/>
        <rFont val="Arial"/>
        <family val="2"/>
      </rPr>
      <t xml:space="preserve">  </t>
    </r>
    <r>
      <rPr>
        <b/>
        <sz val="10"/>
        <color rgb="FF000000"/>
        <rFont val="Arial"/>
        <family val="2"/>
      </rPr>
      <t xml:space="preserve">   </t>
    </r>
    <r>
      <rPr>
        <sz val="10"/>
        <color rgb="FF000000"/>
        <rFont val="Arial"/>
        <family val="2"/>
      </rPr>
      <t xml:space="preserve">                                                                                                                                                                                                               ▪ Trade allies submitting this measure are </t>
    </r>
    <r>
      <rPr>
        <b/>
        <sz val="10"/>
        <color rgb="FF000000"/>
        <rFont val="Arial"/>
        <family val="2"/>
      </rPr>
      <t>required</t>
    </r>
    <r>
      <rPr>
        <sz val="10"/>
        <color rgb="FF000000"/>
        <rFont val="Arial"/>
        <family val="2"/>
      </rPr>
      <t xml:space="preserve"> to perform test-in and test-out measurements of equipment voltage and amperage (current).                                                                                                                                                                                                                                    ▪ Inspect and clean condenser, evaporator coils and blower. 
▪ Inspect refrigerant level and adjust to manufacturer specifications.
▪ Measure the static pressure across the cooling coil to verify adequate system airflow and adjust to manufacturer specifications.
▪ Inspect, clean or change air filters.
▪ Calibrate thermostat on/off setpoints based on building occupancy.
▪ Tighten all electrical connections, and measure voltage and current on motors.
▪ Lubricate all moving parts, including motor and fan bearings.
▪ Inspect and clean the condensate drain.
▪ Inspect controls of the system to ensure proper and safe operation. Check the starting cycle of the equipment to ensure the system starts, operates and shuts off properly.
▪ Provide documentation showing completion of the above checklist to the utility or the utility’s
representative.</t>
    </r>
  </si>
  <si>
    <r>
      <rPr>
        <b/>
        <sz val="10"/>
        <color rgb="FF000000"/>
        <rFont val="Arial"/>
        <family val="2"/>
      </rPr>
      <t xml:space="preserve">For chiller tune-ups to be eligible for Energy Smart incentives:   </t>
    </r>
    <r>
      <rPr>
        <sz val="10"/>
        <color rgb="FF000000"/>
        <rFont val="Arial"/>
        <family val="2"/>
      </rPr>
      <t xml:space="preserve">                                                                                                                                </t>
    </r>
    <r>
      <rPr>
        <i/>
        <sz val="10"/>
        <color rgb="FF000000"/>
        <rFont val="Arial"/>
        <family val="2"/>
      </rPr>
      <t xml:space="preserve"> Incentives are tiered based on the type of chiller equipment (air-cooled vs. water-cooled)   </t>
    </r>
    <r>
      <rPr>
        <sz val="10"/>
        <color rgb="FF000000"/>
        <rFont val="Arial"/>
        <family val="2"/>
      </rPr>
      <t xml:space="preserve">                                                                                Tune-up requirements:
▪ Clean condenser coil/tubes.
▪ Check cooling tower for scale or buildup (only for water-cooled chillers).
▪ Check contactors condition.
▪ Check evaporator condition.
▪ Check low-pressure controls.
▪ Check high-pressure controls.
▪ Check filter, replace as needed.
▪ Check belt, replace as needed.
▪ Check crankcase heater operation.
▪ Check economizer operation.                                                                                                                                               
                                                                                                                                                                                                                               Measurement requirements (to be filled out on the "Chiller Data Measurements" tab):
▪ Record system pressure psig.
▪ Record compressor amp draw.
▪ Record liquid line temperature in °F.
▪ Record subcooling and superheat temperatures in °F.
▪ Record suction pressure psig and temperature in °F.
▪ Record condenser fan amp draw.
▪ Record supply motor amp draw.</t>
    </r>
  </si>
  <si>
    <t>Product of APTIM Environmental &amp; Infrastruction, LLC</t>
  </si>
  <si>
    <t>Project application information</t>
  </si>
  <si>
    <t>Entergy New Orleans customer information</t>
  </si>
  <si>
    <t>Project information</t>
  </si>
  <si>
    <t>Business/organization name</t>
  </si>
  <si>
    <t>Brief project description</t>
  </si>
  <si>
    <t>Customer contact name</t>
  </si>
  <si>
    <t>Legal street address 
(as shown on W-9)</t>
  </si>
  <si>
    <t>City</t>
  </si>
  <si>
    <t>State</t>
  </si>
  <si>
    <t>Estimated project start date</t>
  </si>
  <si>
    <t>ZIP code</t>
  </si>
  <si>
    <t>Estimated project completion date</t>
  </si>
  <si>
    <t>Phone number</t>
  </si>
  <si>
    <t>Program type</t>
  </si>
  <si>
    <t>Contact email address</t>
  </si>
  <si>
    <t>Project stage</t>
  </si>
  <si>
    <t>Business/organization classification</t>
  </si>
  <si>
    <t>Project installation type</t>
  </si>
  <si>
    <t>Is this a publicly funded organization?</t>
  </si>
  <si>
    <t>Job site information</t>
  </si>
  <si>
    <t>Is this customer a Disadvantaged Business Enterprise (DBE)?</t>
  </si>
  <si>
    <t>Job site business/organization name</t>
  </si>
  <si>
    <t>Trade ally/contractor information</t>
  </si>
  <si>
    <t>Job site contact name</t>
  </si>
  <si>
    <t>Business name</t>
  </si>
  <si>
    <t>Job site address</t>
  </si>
  <si>
    <t>Trade ally contact name</t>
  </si>
  <si>
    <t>Address</t>
  </si>
  <si>
    <t>ZIP</t>
  </si>
  <si>
    <t>Email address</t>
  </si>
  <si>
    <t>Entergy account number</t>
  </si>
  <si>
    <t>New account? (last 8 weeks)</t>
  </si>
  <si>
    <t>Registered trade ally?</t>
  </si>
  <si>
    <t>Year built</t>
  </si>
  <si>
    <t>Additional contact information (optional)</t>
  </si>
  <si>
    <t>Square footage</t>
  </si>
  <si>
    <t>Does the customer own or rent/lease the job site location?</t>
  </si>
  <si>
    <t>Additional contact name</t>
  </si>
  <si>
    <t>Average electric rate ($/kWh)</t>
  </si>
  <si>
    <t>Building type</t>
  </si>
  <si>
    <t>Heating and cooling system</t>
  </si>
  <si>
    <t>Water heating system</t>
  </si>
  <si>
    <t>Incentive payment information</t>
  </si>
  <si>
    <t>Mail incentive check to</t>
  </si>
  <si>
    <t>Attention to (optional)</t>
  </si>
  <si>
    <t>Project role</t>
  </si>
  <si>
    <t>Make check payable to</t>
  </si>
  <si>
    <t>Additional information</t>
  </si>
  <si>
    <t>Federal tax ID number</t>
  </si>
  <si>
    <t>If Energy Smart has a question, we should contact:</t>
  </si>
  <si>
    <t>Tax entity</t>
  </si>
  <si>
    <t xml:space="preserve">How did you hear about the Energy Smart program? </t>
  </si>
  <si>
    <t>Energy Smart program customer agreement</t>
  </si>
  <si>
    <t>Under penalty of perjury, I certify that:</t>
  </si>
  <si>
    <t>I have read and agreed to the provisions set forth herein and to the Terms and Conditions available at: energysmartnola.com/business/terms. I understand that Energy Smart may revise these Terms and Conditions at any time and I will not be notified in the event changes are made. To the best of my knowledge, all statements made on this application are complete, true and correct.</t>
  </si>
  <si>
    <t>Link to Energy Smart Program Agreement Terms and Conditions</t>
  </si>
  <si>
    <t>Electronic signature (customer)</t>
  </si>
  <si>
    <t>Date</t>
  </si>
  <si>
    <t>HVAC tune-up measure input</t>
  </si>
  <si>
    <t>Building/space type</t>
  </si>
  <si>
    <t>Proposed</t>
  </si>
  <si>
    <t>Totals</t>
  </si>
  <si>
    <t>Line ref. no.</t>
  </si>
  <si>
    <t>Measure number</t>
  </si>
  <si>
    <t>Location/measure notes</t>
  </si>
  <si>
    <t>DX tune-up measure</t>
  </si>
  <si>
    <t>Unit of measure</t>
  </si>
  <si>
    <t>Unit capacity (tons)</t>
  </si>
  <si>
    <t>Unit make &amp; model</t>
  </si>
  <si>
    <t>Refrigerant charge adjustment?</t>
  </si>
  <si>
    <t>EER</t>
  </si>
  <si>
    <t>HSPF</t>
  </si>
  <si>
    <t>Pre-voltage measurement</t>
  </si>
  <si>
    <t>Post-voltage measurement</t>
  </si>
  <si>
    <t>Pre-amperage measurement</t>
  </si>
  <si>
    <t>Post-amperage measurement</t>
  </si>
  <si>
    <t>Total equipment + labor cost</t>
  </si>
  <si>
    <t>Per-unit incentive</t>
  </si>
  <si>
    <t>Estimated incentive</t>
  </si>
  <si>
    <t>Energy savings (kWh)</t>
  </si>
  <si>
    <t>Demand reduction (kW)</t>
  </si>
  <si>
    <t>Cost savings</t>
  </si>
  <si>
    <t>Gross measure cost</t>
  </si>
  <si>
    <t>Net measure cost</t>
  </si>
  <si>
    <t>Simple payback (years)</t>
  </si>
  <si>
    <t>Chiller tune-up measure input</t>
  </si>
  <si>
    <t>Chiller tune-up measure</t>
  </si>
  <si>
    <t>Unit make and model</t>
  </si>
  <si>
    <t>Number of units</t>
  </si>
  <si>
    <t>Full load kW/ton</t>
  </si>
  <si>
    <t>Part load (IPLV) kW/ton</t>
  </si>
  <si>
    <t>Unit make and model number:</t>
  </si>
  <si>
    <t>Unit serial number (if available):</t>
  </si>
  <si>
    <t>Chiller measurement requirements</t>
  </si>
  <si>
    <t>Pre-implementation</t>
  </si>
  <si>
    <t>Post-implementation</t>
  </si>
  <si>
    <t>Chiller measurement 
requirements</t>
  </si>
  <si>
    <t>System pressure (psig)</t>
  </si>
  <si>
    <t>Compressor amp draw</t>
  </si>
  <si>
    <t>Liquid line temperature (°F)</t>
  </si>
  <si>
    <t>Subcooling temperature (°F)</t>
  </si>
  <si>
    <t>Superheat temperature (°F)</t>
  </si>
  <si>
    <t>Suction pressure (psig)</t>
  </si>
  <si>
    <t>Suction temperature (°F)</t>
  </si>
  <si>
    <t>Condenser fan motor amp draw</t>
  </si>
  <si>
    <t>Supply fan motor amp draw</t>
  </si>
  <si>
    <t>Project summary report</t>
  </si>
  <si>
    <r>
      <t xml:space="preserve">Thank you for participating in the Energy Smart program. Energy Smart is proud to help New Orleans businesses increase energy efficiency and lower costs. Contact us at </t>
    </r>
    <r>
      <rPr>
        <b/>
        <sz val="10"/>
        <color rgb="FFB41E83"/>
        <rFont val="Arial"/>
        <family val="2"/>
      </rPr>
      <t>info@energysmartnola.com</t>
    </r>
    <r>
      <rPr>
        <sz val="10"/>
        <color theme="1"/>
        <rFont val="Arial"/>
        <family val="2"/>
      </rPr>
      <t xml:space="preserve"> for more opportunities to save.</t>
    </r>
  </si>
  <si>
    <t>Project summary</t>
  </si>
  <si>
    <t>Total gross project cost</t>
  </si>
  <si>
    <t>Estimated project incentive</t>
  </si>
  <si>
    <t>Net project cost</t>
  </si>
  <si>
    <t>Project energy savings (kWh)</t>
  </si>
  <si>
    <t xml:space="preserve">Project contacts </t>
  </si>
  <si>
    <t>Customer</t>
  </si>
  <si>
    <t>Trade ally</t>
  </si>
  <si>
    <t>Additional contact</t>
  </si>
  <si>
    <t>Energy savings summary</t>
  </si>
  <si>
    <t>Incentive type</t>
  </si>
  <si>
    <t>kW reduction</t>
  </si>
  <si>
    <t>Total</t>
  </si>
  <si>
    <t>Financial details</t>
  </si>
  <si>
    <t>Gross project cost</t>
  </si>
  <si>
    <t>Estimated Incentive</t>
  </si>
  <si>
    <t>Project Completion Notice</t>
  </si>
  <si>
    <t>All project information shown below reflects inputs in the Project Tab of the project application, to update any information shown below, please update the information in the Project Tab of the application.</t>
  </si>
  <si>
    <t>This form should not be used or signed until after the project is installed.  To indicate that a project has been installed, please update the Project Stage field on the Project Tab to "Post-Retrofit"</t>
  </si>
  <si>
    <t>Project Summary</t>
  </si>
  <si>
    <t>Total Gross Project Cost</t>
  </si>
  <si>
    <t>Estimated Project Incentive</t>
  </si>
  <si>
    <t>Net Project Cost</t>
  </si>
  <si>
    <t>Project Energy Savings (kWh)</t>
  </si>
  <si>
    <t>Business/Organization Name</t>
  </si>
  <si>
    <t>Customer Contact Name</t>
  </si>
  <si>
    <t>Business/Organization Classification</t>
  </si>
  <si>
    <t>Trade Ally/Contractor Information</t>
  </si>
  <si>
    <t>Business Name</t>
  </si>
  <si>
    <t>Trade Ally Contact Name</t>
  </si>
  <si>
    <t>Registered Trade Ally?</t>
  </si>
  <si>
    <t>Incentive Payment Information</t>
  </si>
  <si>
    <t>Mail To</t>
  </si>
  <si>
    <t>Attention To</t>
  </si>
  <si>
    <t>Make Check Payable To</t>
  </si>
  <si>
    <t>Federal Tax ID Number</t>
  </si>
  <si>
    <t>Tax Entity</t>
  </si>
  <si>
    <t>Project Installation Completion Date</t>
  </si>
  <si>
    <t xml:space="preserve">I, the below signed, certify that the stated energy efficient measures detailed in this application were completed at the project location identified above and that the actual costs reported represents the final and eligible costs of the approved project. I further certify that, to the best of my knowledge, the statements made on this notice are correct. I have submitted the appropriate supporting documentation including all project invoices. </t>
  </si>
  <si>
    <t>Electronic Signature (Customer)</t>
  </si>
  <si>
    <t>Named Values &amp; Inputs</t>
  </si>
  <si>
    <t>Table_Prescript_Meas</t>
  </si>
  <si>
    <t>Table_Programs_Rates</t>
  </si>
  <si>
    <t>Value_Project_CAP</t>
  </si>
  <si>
    <t>Sort Order</t>
  </si>
  <si>
    <t>Type</t>
  </si>
  <si>
    <t>Measure Number</t>
  </si>
  <si>
    <t>Measure Description</t>
  </si>
  <si>
    <t>Incentive - SC</t>
  </si>
  <si>
    <t>Incentive - LC</t>
  </si>
  <si>
    <t>Average Tons</t>
  </si>
  <si>
    <t>Units</t>
  </si>
  <si>
    <t>Deemed kWh Savings</t>
  </si>
  <si>
    <t>Deemed kW Savings</t>
  </si>
  <si>
    <t>Hybrid Lookup</t>
  </si>
  <si>
    <t>Table 2-44 Deemed Savings by Building Type  – Commercial AC Tune-up</t>
  </si>
  <si>
    <t>List_Programs</t>
  </si>
  <si>
    <t>Custom Incentive Rate</t>
  </si>
  <si>
    <t>List_Biz_Class</t>
  </si>
  <si>
    <t>List_Tax_Entity</t>
  </si>
  <si>
    <t>List_Y_N_U</t>
  </si>
  <si>
    <t>List_Y_N</t>
  </si>
  <si>
    <t>List_DBE_Option</t>
  </si>
  <si>
    <t>List_Project_Stage</t>
  </si>
  <si>
    <t>List_Install_Type</t>
  </si>
  <si>
    <t>List_Ownership</t>
  </si>
  <si>
    <t>List_Bldg_Types</t>
  </si>
  <si>
    <t>List_HVAC</t>
  </si>
  <si>
    <t>List_Water_Heating</t>
  </si>
  <si>
    <t>List_Contacts</t>
  </si>
  <si>
    <t>List_Source</t>
  </si>
  <si>
    <t>List_HVAC_Measure</t>
  </si>
  <si>
    <t>Value_Measure_CAP</t>
  </si>
  <si>
    <t>HVAC</t>
  </si>
  <si>
    <t>A/C Tune-Up (1.5 to 3.5 Tons)</t>
  </si>
  <si>
    <t>Unit</t>
  </si>
  <si>
    <t>Building Type</t>
  </si>
  <si>
    <t>kWh/Ton</t>
  </si>
  <si>
    <t>kW/Ton</t>
  </si>
  <si>
    <t>Small Commercial Solutions (project site demand &lt; 100kW)</t>
  </si>
  <si>
    <t xml:space="preserve">Corporation </t>
  </si>
  <si>
    <t>Individual/Sole Proprietor</t>
  </si>
  <si>
    <t>Yes</t>
  </si>
  <si>
    <t>No</t>
  </si>
  <si>
    <t>Pre-Retrofit</t>
  </si>
  <si>
    <t>Contractor Install</t>
  </si>
  <si>
    <t>Rent/Lease</t>
  </si>
  <si>
    <t>Leisure Dining: Bar Area</t>
  </si>
  <si>
    <t>A/C with gas heat</t>
  </si>
  <si>
    <t>Electric</t>
  </si>
  <si>
    <t>Bill Insert</t>
  </si>
  <si>
    <t>Value_FastTrack_Limit</t>
  </si>
  <si>
    <t>A/C Tune-Up (3.6 to 5.0 Tons)</t>
  </si>
  <si>
    <t>Fast Food</t>
  </si>
  <si>
    <t>Large Commercial &amp; Industrial Solutions (project site demand &gt;100 kW)</t>
  </si>
  <si>
    <t>LLC, C,S,P</t>
  </si>
  <si>
    <t>LLC</t>
  </si>
  <si>
    <t>Unknown</t>
  </si>
  <si>
    <t>Post-Retrofit</t>
  </si>
  <si>
    <t>Self Install</t>
  </si>
  <si>
    <t>Own</t>
  </si>
  <si>
    <t>Corridor/Hallway/Stairwell</t>
  </si>
  <si>
    <t>A/C with electric resistance heat</t>
  </si>
  <si>
    <t>Natural Gas</t>
  </si>
  <si>
    <t>Trade Ally/Contractor</t>
  </si>
  <si>
    <t>Calling Campaign</t>
  </si>
  <si>
    <t>Value_Cus_IncentRate</t>
  </si>
  <si>
    <t>A/C Tune-Up (5.1 to 10 Tons)</t>
  </si>
  <si>
    <t>Grocery</t>
  </si>
  <si>
    <t>Individual/Sole Proprietorship</t>
  </si>
  <si>
    <t>Corporation</t>
  </si>
  <si>
    <t>Yes-DOT Disadvantaged Business Enterprise</t>
  </si>
  <si>
    <t>Direct Install</t>
  </si>
  <si>
    <t>Education: College/University</t>
  </si>
  <si>
    <t>A/C with heat pump heat</t>
  </si>
  <si>
    <t>Oil</t>
  </si>
  <si>
    <t>Additional Contact</t>
  </si>
  <si>
    <t>Direct Mail</t>
  </si>
  <si>
    <t>Value_Max_ItoC_Ratio</t>
  </si>
  <si>
    <t>A/C Tune-Up (10.1 to 15 Tons)</t>
  </si>
  <si>
    <t>Health Clinic</t>
  </si>
  <si>
    <t>Partnership</t>
  </si>
  <si>
    <t>Yes-Disabled Veteran-Owned Business Enterprise (DVET)</t>
  </si>
  <si>
    <t>Other</t>
  </si>
  <si>
    <t>Education: K-12</t>
  </si>
  <si>
    <t>A/C with no heat</t>
  </si>
  <si>
    <t>Propane</t>
  </si>
  <si>
    <t>Job Site</t>
  </si>
  <si>
    <t>Energy Advisor</t>
  </si>
  <si>
    <t>Value_Application_Version</t>
  </si>
  <si>
    <t>A/C Tune-Up (15.1 to 25 Tons)</t>
  </si>
  <si>
    <t>Large Office</t>
  </si>
  <si>
    <t>Trust/Estate</t>
  </si>
  <si>
    <t>Trust/estate</t>
  </si>
  <si>
    <t>Yes-Veteran-Owned Business Enterprise (VBE)</t>
  </si>
  <si>
    <t>Exterior/Outdoors/Parking Lot</t>
  </si>
  <si>
    <t>Refrigerated space (33-41°F)</t>
  </si>
  <si>
    <t>Steam</t>
  </si>
  <si>
    <t>Event/Trade Show</t>
  </si>
  <si>
    <t>Value_Bonus_Rate</t>
  </si>
  <si>
    <t>A/C Tune-Up (25.1 to 30 Tons)</t>
  </si>
  <si>
    <t>Lodging</t>
  </si>
  <si>
    <t>Non-Profit</t>
  </si>
  <si>
    <t>Exempt</t>
  </si>
  <si>
    <t>Yes-Woman-Owned Business Enterprise (WBE)</t>
  </si>
  <si>
    <t>Food Sales: 24-Hour Supermarket</t>
  </si>
  <si>
    <t>Freezer space (-10-10°F)</t>
  </si>
  <si>
    <t>Search Engine</t>
  </si>
  <si>
    <t>A/C Tune-Up (30.1 to 50 Tons)</t>
  </si>
  <si>
    <t>Full Menu Restaurant</t>
  </si>
  <si>
    <t>Yes-SBA 8(a) program</t>
  </si>
  <si>
    <t>Food Sales: Non 24-Hour Supermarket</t>
  </si>
  <si>
    <t>N/A (Unconditioned)</t>
  </si>
  <si>
    <t>Not Applicable</t>
  </si>
  <si>
    <t>SMS Text</t>
  </si>
  <si>
    <t>A/C Tune-Up (50.1 to 80 Tons)</t>
  </si>
  <si>
    <t>Retail</t>
  </si>
  <si>
    <t>Yes-SMA Small Disadvantaged Business Enterprise (SDB)</t>
  </si>
  <si>
    <t>Food Service: Fast Food</t>
  </si>
  <si>
    <t>Social Media</t>
  </si>
  <si>
    <t>A/C Tune-Up (80.1+ Tons)</t>
  </si>
  <si>
    <t>School</t>
  </si>
  <si>
    <t>Yes-SBA HubZone Business Enterprise (HubZone)</t>
  </si>
  <si>
    <t>Food Service: Sit-Down Restaurant</t>
  </si>
  <si>
    <t>Utility Website</t>
  </si>
  <si>
    <t>Heat Pump Tune-Up (1.5 to 3.5 Tons)</t>
  </si>
  <si>
    <t>Small Office</t>
  </si>
  <si>
    <t>Yes-LGBT-Owned Business Enterprise</t>
  </si>
  <si>
    <t>Health Care: In-Patient</t>
  </si>
  <si>
    <t>Heat Pump Tune-Up (3.6 to 5.0 Tons)</t>
  </si>
  <si>
    <t>University</t>
  </si>
  <si>
    <t>Yes-DBE Type Not Listed</t>
  </si>
  <si>
    <t>Health Care: Nursing Home</t>
  </si>
  <si>
    <t>Heat Pump Tune-Up (5.1 to 10 Tons)</t>
  </si>
  <si>
    <t>Health Care: Out-Patient</t>
  </si>
  <si>
    <t>Heat Pump Tune-Up (10.1 to 15 Tons)</t>
  </si>
  <si>
    <t>Convenience Store (non-24 hour)</t>
  </si>
  <si>
    <t>Heat Pump Tune-Up (15.1 to 25 Tons)</t>
  </si>
  <si>
    <t>Table 2-45 Deemed Savings by Building Type  – Commercial Heat Pump Tune-up</t>
  </si>
  <si>
    <t>Lodging (Hotel/Motel/Dorm): Common Areas</t>
  </si>
  <si>
    <t>Heat Pump Tune-Up (25.1 to 30 Tons)</t>
  </si>
  <si>
    <t>Lodging (Hotel/Motel/Dorm): Room</t>
  </si>
  <si>
    <t>Heat Pump Tune-Up (30.1 to 50 Tons)</t>
  </si>
  <si>
    <t>Manufacturing</t>
  </si>
  <si>
    <t>Heat Pump Tune-Up (50.1 to 80 Tons)</t>
  </si>
  <si>
    <t>Multi-family Housing: Common Areas</t>
  </si>
  <si>
    <t>Heat Pump Tune-Up (80.1+ Tons)</t>
  </si>
  <si>
    <t>Non-Warehouse Storage (Generic)</t>
  </si>
  <si>
    <t>Tune-Up of Air-Cooled Chiller</t>
  </si>
  <si>
    <t>Ton</t>
  </si>
  <si>
    <t>Office</t>
  </si>
  <si>
    <t>Tune-Up of Water-Cooled Chiller (Reciprocating, Rotary Screw, Scroll)</t>
  </si>
  <si>
    <t>Office (attached to other facility)</t>
  </si>
  <si>
    <t>Tune-Up of Water-Cooled Chiller (Centrifugal)</t>
  </si>
  <si>
    <t>Parking Structure</t>
  </si>
  <si>
    <t>Public Assembly</t>
  </si>
  <si>
    <t>Public Order and Safety</t>
  </si>
  <si>
    <t>Religious Gathering</t>
  </si>
  <si>
    <t>Restroom (Generic)</t>
  </si>
  <si>
    <t>Retail: Enclosed Mall</t>
  </si>
  <si>
    <t>Retail: Freestanding</t>
  </si>
  <si>
    <t>Retail: Other</t>
  </si>
  <si>
    <t>Retail: Strip Mall</t>
  </si>
  <si>
    <t>Service: Excluding Food</t>
  </si>
  <si>
    <t>Warehouse: Non-Refrigerated</t>
  </si>
  <si>
    <t>Warehouse: Refrigerated</t>
  </si>
  <si>
    <t>Other/Unknown</t>
  </si>
  <si>
    <t>A/C + Heat Pump</t>
  </si>
  <si>
    <t>ΔkWhcooling = (cooling capacity,kBtu/hr)/EER*EFLHc*%Savings</t>
  </si>
  <si>
    <t>Heat Pump Only</t>
  </si>
  <si>
    <t>ΔkWhheating = (heating capacity,kBtu/hr)/HSPF*EFLHh*%Savings</t>
  </si>
  <si>
    <t>Table 2-48 Default Air Conditioner EER per Size Category</t>
  </si>
  <si>
    <t>Size Category (BTU/hr.)</t>
  </si>
  <si>
    <t>EER (BTU/watt-hr)</t>
  </si>
  <si>
    <t>EERpre</t>
  </si>
  <si>
    <t>&lt; 65,000</t>
  </si>
  <si>
    <r>
      <t>&gt;</t>
    </r>
    <r>
      <rPr>
        <sz val="11"/>
        <color indexed="8"/>
        <rFont val="Calibri"/>
        <family val="1"/>
        <charset val="204"/>
      </rPr>
      <t xml:space="preserve"> 65,000 and &lt; 135,000</t>
    </r>
  </si>
  <si>
    <r>
      <t>&gt;</t>
    </r>
    <r>
      <rPr>
        <sz val="11"/>
        <color indexed="8"/>
        <rFont val="Calibri"/>
        <family val="1"/>
        <charset val="204"/>
      </rPr>
      <t xml:space="preserve"> 135,000 and &lt; 240,000</t>
    </r>
  </si>
  <si>
    <r>
      <t>&gt;</t>
    </r>
    <r>
      <rPr>
        <sz val="11"/>
        <color indexed="8"/>
        <rFont val="Calibri"/>
        <family val="1"/>
        <charset val="204"/>
      </rPr>
      <t xml:space="preserve"> 240,000 and &lt; 760,000</t>
    </r>
  </si>
  <si>
    <t>Table 2-49 Default Heat Pump EER per Size Category 264</t>
  </si>
  <si>
    <t>Default HSPF</t>
  </si>
  <si>
    <t>HSPFpre</t>
  </si>
  <si>
    <r>
      <t>&gt;</t>
    </r>
    <r>
      <rPr>
        <sz val="11"/>
        <color indexed="8"/>
        <rFont val="Calibri"/>
        <family val="1"/>
        <charset val="204"/>
      </rPr>
      <t xml:space="preserve"> 240,000</t>
    </r>
  </si>
  <si>
    <t xml:space="preserve">Table 2-50 Default Heat Pump HSPF per Size Category </t>
  </si>
  <si>
    <t>Subcategory or Rating
Condition</t>
  </si>
  <si>
    <t>Split System</t>
  </si>
  <si>
    <t>Single Package</t>
  </si>
  <si>
    <t>47°F db/43°F wb Outdoor Air</t>
  </si>
  <si>
    <t>17°F db/15°F wb Outdoor Air</t>
  </si>
  <si>
    <r>
      <t>&gt;</t>
    </r>
    <r>
      <rPr>
        <sz val="11"/>
        <color indexed="8"/>
        <rFont val="Calibri"/>
        <family val="1"/>
        <charset val="204"/>
      </rPr>
      <t xml:space="preserve"> 135,000</t>
    </r>
  </si>
  <si>
    <t>Table 2-46 Efficiency Loss Percentage by Refrigerant Charge Level (Fixed Orifice)</t>
  </si>
  <si>
    <t>% Charged</t>
  </si>
  <si>
    <t>EL</t>
  </si>
  <si>
    <r>
      <t>&lt;</t>
    </r>
    <r>
      <rPr>
        <sz val="11"/>
        <color indexed="8"/>
        <rFont val="Calibri"/>
        <family val="1"/>
        <charset val="204"/>
      </rPr>
      <t xml:space="preserve"> 70</t>
    </r>
  </si>
  <si>
    <r>
      <t>&gt;</t>
    </r>
    <r>
      <rPr>
        <sz val="11"/>
        <color indexed="8"/>
        <rFont val="Calibri"/>
        <family val="1"/>
        <charset val="204"/>
      </rPr>
      <t xml:space="preserve"> 120</t>
    </r>
  </si>
  <si>
    <t>Table 2-47 Efficiency Loss Percentage by Refrigerant Charge Level (TXV)</t>
  </si>
  <si>
    <t>Table 2‑34 Equivalent Full-Load Hours by building type</t>
  </si>
  <si>
    <r>
      <t>EFLH</t>
    </r>
    <r>
      <rPr>
        <b/>
        <vertAlign val="subscript"/>
        <sz val="11"/>
        <color theme="1"/>
        <rFont val="Calibri"/>
        <family val="2"/>
        <scheme val="minor"/>
      </rPr>
      <t>C</t>
    </r>
  </si>
  <si>
    <r>
      <t>EFLH</t>
    </r>
    <r>
      <rPr>
        <b/>
        <vertAlign val="subscript"/>
        <sz val="11"/>
        <color theme="1"/>
        <rFont val="Calibri"/>
        <family val="2"/>
        <scheme val="minor"/>
      </rPr>
      <t>H</t>
    </r>
  </si>
  <si>
    <t>Coincidence Factor</t>
  </si>
  <si>
    <t>Baseline</t>
  </si>
  <si>
    <t>Efficient (Requirement)</t>
  </si>
  <si>
    <t>Tons Requirement</t>
  </si>
  <si>
    <t>Equipment Type</t>
  </si>
  <si>
    <t>Min EER</t>
  </si>
  <si>
    <t>Min SEER/IEER</t>
  </si>
  <si>
    <t>Min Htg Eff. (HSPF)</t>
  </si>
  <si>
    <t>Min</t>
  </si>
  <si>
    <t>Max</t>
  </si>
  <si>
    <t>A/C Unit (&lt; 5.42 Tons) - Min. efficiency of 12.3 EER/14.5 SEER2</t>
  </si>
  <si>
    <t>A/C Unit (5.42 - 11.24 Tons) - Min. efficiency 12.2 EER/14.8 SEER</t>
  </si>
  <si>
    <t>A/C Unit (11.25 - 19.9 Tons) - Min. efficiency 12.2 EER/14.8 SEER</t>
  </si>
  <si>
    <t>A/C Unit (20 to 63.3 Tons) - Min. efficiency 10.8 EER/13.5 SEER</t>
  </si>
  <si>
    <t>A/C Unit (&gt;63.3 tons) - Min. efficiency 10.4 EER, 13.0 SEER</t>
  </si>
  <si>
    <t>Heat Pump (&lt; 5.42 Tons) - Min. efficiency 12.3 EER/14.5 SEER2/8.0 HSPF2</t>
  </si>
  <si>
    <t>Heat Pump (5.42 - 11.24 Tons) - Min. efficiency 11.3 EER/14.5 SEER/12.0 HSPF</t>
  </si>
  <si>
    <t>Heat Pump (11.25 - 19.9 Tons) - Min. efficiency 10.9 EER/14.0 SEER/12.0 HSPF</t>
  </si>
  <si>
    <t>Heat Pump (&gt;= 20 Tons) - Min. efficiency 10.3 EER/13.0 SEER/12.0 HSPF</t>
  </si>
  <si>
    <t>Table 2-42 Minimum Efficiencies from IECC 2009</t>
  </si>
  <si>
    <t>Size Category</t>
  </si>
  <si>
    <t>Path A</t>
  </si>
  <si>
    <t>Path B</t>
  </si>
  <si>
    <t>Air-Cooled, with condenser</t>
  </si>
  <si>
    <t>&lt; 150 tons</t>
  </si>
  <si>
    <t>≥ 9.562</t>
  </si>
  <si>
    <t>≥ 12.500</t>
  </si>
  <si>
    <t>N/A</t>
  </si>
  <si>
    <t>≥ 150 tons</t>
  </si>
  <si>
    <t>≥ 9.563</t>
  </si>
  <si>
    <t>≥ 12.750</t>
  </si>
  <si>
    <t>Air-Cooled, without condenser, electrically operated</t>
  </si>
  <si>
    <t>All capacities</t>
  </si>
  <si>
    <t>Air-cooled chillers without condensers must be rated with matching condensers and comply with the air-cooled chiller efficiency
requirements</t>
  </si>
  <si>
    <t>Water-Cooled, electronically operated, positive displacement
(reciprocating)</t>
  </si>
  <si>
    <t>kW/ton</t>
  </si>
  <si>
    <t>Reciprocating units must comply with water cooled positive displacement efficiency requirements</t>
  </si>
  <si>
    <t>Water-Cooled, electronically operated, positive displacement (rotary screw and scroll)</t>
  </si>
  <si>
    <t>&lt; 75 tons</t>
  </si>
  <si>
    <t>≤ 0.078</t>
  </si>
  <si>
    <t>≤ 0.63</t>
  </si>
  <si>
    <t>≤ 0.8</t>
  </si>
  <si>
    <t>≤ 0.6</t>
  </si>
  <si>
    <t>≥ 75 tons and &lt; 150 tons</t>
  </si>
  <si>
    <t>≤ 0.775</t>
  </si>
  <si>
    <t>≤ 0.615</t>
  </si>
  <si>
    <t>≤ 0.79</t>
  </si>
  <si>
    <t>≤ 0.586</t>
  </si>
  <si>
    <t>≥ 150 tons and &lt; 300 tons</t>
  </si>
  <si>
    <t>≤ 0.68</t>
  </si>
  <si>
    <t>≤ 0.58</t>
  </si>
  <si>
    <t>≤ 0.718</t>
  </si>
  <si>
    <t>≤ 0.54</t>
  </si>
  <si>
    <t>≥ 300 tons</t>
  </si>
  <si>
    <t>≤ 0.62</t>
  </si>
  <si>
    <t>≤ 0.639</t>
  </si>
  <si>
    <t>≤ 0.49</t>
  </si>
  <si>
    <t>Water-Cooled, electronically operated, positive displacement
(centrifugal)</t>
  </si>
  <si>
    <t>≤ 0.634</t>
  </si>
  <si>
    <t>≤ 0.596</t>
  </si>
  <si>
    <t>≤ 0.450</t>
  </si>
  <si>
    <t>≥ 300 tons and &lt; 600 tons</t>
  </si>
  <si>
    <t>≤ 0.756</t>
  </si>
  <si>
    <t>≤ 0.549</t>
  </si>
  <si>
    <t>≤ 0.4</t>
  </si>
  <si>
    <t>≥ 600 tons</t>
  </si>
  <si>
    <t>≤ 5.7</t>
  </si>
  <si>
    <t>≤ 0.539</t>
  </si>
  <si>
    <t>≤ 0.59</t>
  </si>
  <si>
    <t>Capacity (Btu/hr)</t>
  </si>
  <si>
    <t>Pre Wattage</t>
  </si>
  <si>
    <t>Post Wattage</t>
  </si>
  <si>
    <t>Pre EER</t>
  </si>
  <si>
    <t>Post EER</t>
  </si>
  <si>
    <t>Efficiency Difference</t>
  </si>
  <si>
    <t>EFLH (Cooling)</t>
  </si>
  <si>
    <t>EFLH (Heating)</t>
  </si>
  <si>
    <t>kWh Savings (Cooling)</t>
  </si>
  <si>
    <t>kWh Savings (Heating)</t>
  </si>
  <si>
    <t>kW Savings</t>
  </si>
  <si>
    <t>Table_Measure_Caps</t>
  </si>
  <si>
    <t>Table_Bonus_Caps</t>
  </si>
  <si>
    <t>Worksheet</t>
  </si>
  <si>
    <t>Measure Type</t>
  </si>
  <si>
    <t>Estimated Raw Incentive Total</t>
  </si>
  <si>
    <t>Energy Savings Total (kWh)</t>
  </si>
  <si>
    <t>Demand Reduction Total (kW)</t>
  </si>
  <si>
    <t>Cost Savings Total</t>
  </si>
  <si>
    <t>Gross Measure Cost Total</t>
  </si>
  <si>
    <t>Net Measure Cost Total</t>
  </si>
  <si>
    <t>Raw ItoC Ratio</t>
  </si>
  <si>
    <t>Capped Incentive</t>
  </si>
  <si>
    <t>Bonus Rate</t>
  </si>
  <si>
    <t>Raw Incentive Total</t>
  </si>
  <si>
    <t>Uncapped Bonus</t>
  </si>
  <si>
    <t>Final Bonus</t>
  </si>
  <si>
    <t>Prescriptive HVAC Tune-Up</t>
  </si>
  <si>
    <t>Prescriptive Chiller Tune-Up</t>
  </si>
  <si>
    <t>Project ID Number</t>
  </si>
  <si>
    <t>Include Snips of Documentation (Business Type, Invoice, DLC, specs)</t>
  </si>
  <si>
    <t>Annual Usage from APTracks (kWh)</t>
  </si>
  <si>
    <t>Savings as a % of the Annual Usage</t>
  </si>
  <si>
    <t>QC Checklist</t>
  </si>
  <si>
    <t>Advisor Review</t>
  </si>
  <si>
    <t>Engineering Review</t>
  </si>
  <si>
    <t>Name</t>
  </si>
  <si>
    <t>Is the building type accurate?</t>
  </si>
  <si>
    <t>Do the fixture quantities match the invoices/proposals?</t>
  </si>
  <si>
    <t>Do the baseline wattage values agree with the TRM?</t>
  </si>
  <si>
    <t>Do the LED wattage values match the spec sheets?</t>
  </si>
  <si>
    <t>Do the LEDs have DLC or ES certification?</t>
  </si>
  <si>
    <t>Does HVAC type makes sense for the facility?</t>
  </si>
  <si>
    <t>Is there a bonus? If yes, unhide Summary columns E &amp; F</t>
  </si>
  <si>
    <t>Are supporting snips provided (see right)?</t>
  </si>
  <si>
    <t>Verify that Bonus (if applicable) doesn't exceed caps</t>
  </si>
  <si>
    <t>Incentive Review</t>
  </si>
  <si>
    <t>Prescriptive</t>
  </si>
  <si>
    <t>Custom</t>
  </si>
  <si>
    <t>Incentive</t>
  </si>
  <si>
    <t>Project Cost</t>
  </si>
  <si>
    <t>Ratio: Incentive / $25K Cap</t>
  </si>
  <si>
    <t>Ratio: Incentive / Project Cost</t>
  </si>
  <si>
    <t>Automated Checks</t>
  </si>
  <si>
    <t>Summary kWh = Export kWh</t>
  </si>
  <si>
    <t>Summary Incentives = Export Incentives</t>
  </si>
  <si>
    <t>Summary Costs = Export Costs</t>
  </si>
  <si>
    <t>Summary Other Costs = Export Install Costs</t>
  </si>
  <si>
    <t>Table_Contacts</t>
  </si>
  <si>
    <t>Entity</t>
  </si>
  <si>
    <t>Contact Name</t>
  </si>
  <si>
    <t>Street</t>
  </si>
  <si>
    <t>Zip</t>
  </si>
  <si>
    <t>Phone</t>
  </si>
  <si>
    <t>Email</t>
  </si>
  <si>
    <t>Classification</t>
  </si>
  <si>
    <t>PFI?</t>
  </si>
  <si>
    <t>DBE?</t>
  </si>
  <si>
    <t>Registered TA?</t>
  </si>
  <si>
    <t>Project Role</t>
  </si>
  <si>
    <t>Check Payable To</t>
  </si>
  <si>
    <t>NA</t>
  </si>
  <si>
    <t>Payee</t>
  </si>
  <si>
    <t>Tab</t>
  </si>
  <si>
    <t>Project Number</t>
  </si>
  <si>
    <t>Line Ref No.</t>
  </si>
  <si>
    <t>Unit of Measure</t>
  </si>
  <si>
    <t>kWh Savings</t>
  </si>
  <si>
    <t>Total Equipment + Labor Cost</t>
  </si>
  <si>
    <t>Calculator Version</t>
  </si>
  <si>
    <t>Uncapped Incentive</t>
  </si>
  <si>
    <t>Com Kitchen</t>
  </si>
  <si>
    <t>ea.</t>
  </si>
  <si>
    <t>Window Film</t>
  </si>
  <si>
    <t>Misc</t>
  </si>
  <si>
    <t>Cells with a green background (or light gray) are data input cells where required information is needed. Some data entry cells will have drop-down selection that limits what data may be entered.</t>
  </si>
  <si>
    <t>Version 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</si>
</sst>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44" formatCode="_(&quot;$&quot;* #,##0.00_);_(&quot;$&quot;* \(#,##0.00\);_(&quot;$&quot;* &quot;-&quot;??_);_(@_)"/>
    <numFmt numFmtId="43" formatCode="_(* #,##0.00_);_(* \(#,##0.00\);_(* &quot;-&quot;??_);_(@_)"/>
    <numFmt numFmtId="164" formatCode="&quot;$&quot;#,##0.00"/>
    <numFmt numFmtId="165" formatCode="&quot;$&quot;#,##0"/>
    <numFmt numFmtId="166" formatCode="0.0"/>
    <numFmt numFmtId="167" formatCode="#,##0.0"/>
    <numFmt numFmtId="168" formatCode="#,##0.000"/>
    <numFmt numFmtId="169" formatCode="0.000"/>
    <numFmt numFmtId="170" formatCode="0.0%"/>
    <numFmt numFmtId="171" formatCode="&quot;$&quot;#,##0.000"/>
    <numFmt numFmtId="172" formatCode="0.0000"/>
    <numFmt numFmtId="173" formatCode="_(* #,##0.0_);_(* \(#,##0.0\);_(* &quot;-&quot;??_);_(@_)"/>
  </numFmts>
  <fonts count="71" x14ac:knownFonts="1">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3F3F76"/>
      <name val="Calibri"/>
      <family val="2"/>
      <scheme val="minor"/>
    </font>
    <font>
      <sz val="10"/>
      <color theme="1"/>
      <name val="Arial"/>
      <family val="2"/>
    </font>
    <font>
      <sz val="9"/>
      <color indexed="81"/>
      <name val="Tahoma"/>
      <family val="2"/>
    </font>
    <font>
      <sz val="11"/>
      <name val="Calibri"/>
      <family val="2"/>
      <scheme val="minor"/>
    </font>
    <font>
      <sz val="8"/>
      <name val="Calibri"/>
      <family val="2"/>
      <scheme val="minor"/>
    </font>
    <font>
      <b/>
      <sz val="10"/>
      <name val="Arial"/>
      <family val="2"/>
    </font>
    <font>
      <b/>
      <sz val="10"/>
      <color theme="0"/>
      <name val="Calibri"/>
      <family val="2"/>
      <scheme val="minor"/>
    </font>
    <font>
      <sz val="10"/>
      <color theme="1"/>
      <name val="Calibri"/>
      <family val="2"/>
      <scheme val="minor"/>
    </font>
    <font>
      <sz val="11"/>
      <color theme="0"/>
      <name val="Calibri"/>
      <family val="2"/>
      <scheme val="minor"/>
    </font>
    <font>
      <u/>
      <sz val="11"/>
      <color theme="1"/>
      <name val="Calibri"/>
      <family val="2"/>
      <scheme val="minor"/>
    </font>
    <font>
      <sz val="10"/>
      <color theme="0"/>
      <name val="Calibri"/>
      <family val="2"/>
      <scheme val="minor"/>
    </font>
    <font>
      <b/>
      <sz val="11"/>
      <color theme="1"/>
      <name val="Calibri"/>
      <family val="2"/>
      <scheme val="minor"/>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b/>
      <sz val="12"/>
      <color theme="0"/>
      <name val="Calibri"/>
      <family val="2"/>
      <scheme val="minor"/>
    </font>
    <font>
      <b/>
      <sz val="10"/>
      <color theme="1"/>
      <name val="Calibri"/>
      <family val="2"/>
    </font>
    <font>
      <b/>
      <sz val="13"/>
      <color theme="0"/>
      <name val="Calibri"/>
      <family val="2"/>
      <scheme val="minor"/>
    </font>
    <font>
      <sz val="10"/>
      <color rgb="FF000000"/>
      <name val="Calibri"/>
      <family val="2"/>
    </font>
    <font>
      <sz val="10"/>
      <color theme="1"/>
      <name val="Calibri"/>
      <family val="2"/>
    </font>
    <font>
      <u/>
      <sz val="10"/>
      <color theme="10"/>
      <name val="Calibri"/>
      <family val="2"/>
      <scheme val="minor"/>
    </font>
    <font>
      <u/>
      <sz val="10"/>
      <color theme="11"/>
      <name val="Calibri"/>
      <family val="2"/>
      <scheme val="minor"/>
    </font>
    <font>
      <b/>
      <i/>
      <sz val="10"/>
      <color theme="8"/>
      <name val="Calibri"/>
      <family val="2"/>
    </font>
    <font>
      <b/>
      <sz val="10"/>
      <color theme="1"/>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4"/>
      <color theme="0"/>
      <name val="Calibri"/>
      <family val="2"/>
      <scheme val="minor"/>
    </font>
    <font>
      <b/>
      <sz val="18"/>
      <color theme="0"/>
      <name val="Calibri"/>
      <family val="2"/>
      <scheme val="minor"/>
    </font>
    <font>
      <sz val="10.5"/>
      <color theme="1"/>
      <name val="Calibri"/>
      <family val="2"/>
      <scheme val="minor"/>
    </font>
    <font>
      <sz val="11"/>
      <color theme="1"/>
      <name val="Calibri Light"/>
      <family val="2"/>
      <scheme val="major"/>
    </font>
    <font>
      <b/>
      <vertAlign val="subscript"/>
      <sz val="11"/>
      <color theme="1"/>
      <name val="Calibri"/>
      <family val="2"/>
      <scheme val="minor"/>
    </font>
    <font>
      <b/>
      <sz val="11"/>
      <color theme="1"/>
      <name val="Calibri Light"/>
      <family val="2"/>
      <scheme val="major"/>
    </font>
    <font>
      <b/>
      <sz val="9"/>
      <color indexed="81"/>
      <name val="Tahoma"/>
      <family val="2"/>
    </font>
    <font>
      <sz val="10"/>
      <name val="Times New Roman"/>
      <family val="1"/>
      <charset val="204"/>
    </font>
    <font>
      <sz val="11"/>
      <color indexed="8"/>
      <name val="Arial"/>
      <family val="2"/>
    </font>
    <font>
      <sz val="11"/>
      <color indexed="8"/>
      <name val="Calibri"/>
      <family val="2"/>
    </font>
    <font>
      <b/>
      <sz val="11"/>
      <color indexed="8"/>
      <name val="Calibri"/>
      <family val="2"/>
    </font>
    <font>
      <b/>
      <sz val="10"/>
      <name val="Times New Roman"/>
      <family val="1"/>
    </font>
    <font>
      <sz val="11"/>
      <color rgb="FF000000"/>
      <name val="Aptos"/>
      <family val="2"/>
    </font>
    <font>
      <b/>
      <sz val="11"/>
      <color indexed="8"/>
      <name val="Calibri"/>
      <family val="1"/>
      <charset val="204"/>
    </font>
    <font>
      <sz val="11"/>
      <color indexed="8"/>
      <name val="Calibri"/>
      <family val="1"/>
      <charset val="204"/>
    </font>
    <font>
      <u/>
      <sz val="11"/>
      <color indexed="8"/>
      <name val="Calibri"/>
      <family val="1"/>
      <charset val="204"/>
    </font>
    <font>
      <b/>
      <sz val="20"/>
      <color rgb="FFB41E83"/>
      <name val="Arial"/>
      <family val="2"/>
    </font>
    <font>
      <b/>
      <sz val="10"/>
      <color theme="8"/>
      <name val="Arial"/>
      <family val="2"/>
    </font>
    <font>
      <b/>
      <sz val="12"/>
      <color theme="0"/>
      <name val="Arial"/>
      <family val="2"/>
    </font>
    <font>
      <b/>
      <sz val="10"/>
      <color theme="1"/>
      <name val="Arial"/>
      <family val="2"/>
    </font>
    <font>
      <sz val="10"/>
      <color rgb="FF000000"/>
      <name val="Arial"/>
      <family val="2"/>
    </font>
    <font>
      <b/>
      <sz val="10"/>
      <color theme="0"/>
      <name val="Arial"/>
      <family val="2"/>
    </font>
    <font>
      <sz val="10"/>
      <color rgb="FFB41E83"/>
      <name val="Arial"/>
      <family val="2"/>
    </font>
    <font>
      <b/>
      <sz val="18"/>
      <color rgb="FFB41E83"/>
      <name val="Arial"/>
      <family val="2"/>
    </font>
    <font>
      <u/>
      <sz val="10"/>
      <color theme="10"/>
      <name val="Arial"/>
      <family val="2"/>
    </font>
    <font>
      <strike/>
      <sz val="10"/>
      <color theme="1"/>
      <name val="Arial"/>
      <family val="2"/>
    </font>
    <font>
      <b/>
      <sz val="18"/>
      <color theme="0"/>
      <name val="Arial"/>
      <family val="2"/>
    </font>
    <font>
      <b/>
      <sz val="14"/>
      <color theme="0"/>
      <name val="Arial"/>
      <family val="2"/>
    </font>
    <font>
      <b/>
      <sz val="10"/>
      <color rgb="FFB41E83"/>
      <name val="Arial"/>
      <family val="2"/>
    </font>
    <font>
      <b/>
      <sz val="10"/>
      <color rgb="FF000000"/>
      <name val="Arial"/>
      <family val="2"/>
    </font>
    <font>
      <sz val="10"/>
      <color rgb="FF000000"/>
      <name val="Arial"/>
      <family val="2"/>
    </font>
    <font>
      <sz val="10"/>
      <color theme="1"/>
      <name val="Arial"/>
      <family val="2"/>
    </font>
    <font>
      <b/>
      <i/>
      <sz val="10"/>
      <color rgb="FF000000"/>
      <name val="Arial"/>
      <family val="2"/>
    </font>
    <font>
      <i/>
      <sz val="10"/>
      <color rgb="FF000000"/>
      <name val="Arial"/>
      <family val="2"/>
    </font>
  </fonts>
  <fills count="31">
    <fill>
      <patternFill patternType="none"/>
    </fill>
    <fill>
      <patternFill patternType="gray125"/>
    </fill>
    <fill>
      <patternFill patternType="solid">
        <fgColor theme="0" tint="-0.14999847407452621"/>
        <bgColor indexed="64"/>
      </patternFill>
    </fill>
    <fill>
      <patternFill patternType="solid">
        <fgColor rgb="FF003C71"/>
        <bgColor indexed="64"/>
      </patternFill>
    </fill>
    <fill>
      <patternFill patternType="solid">
        <fgColor theme="0" tint="-4.9989318521683403E-2"/>
        <bgColor indexed="64"/>
      </patternFill>
    </fill>
    <fill>
      <patternFill patternType="solid">
        <fgColor rgb="FFF2F2F2"/>
      </patternFill>
    </fill>
    <fill>
      <patternFill patternType="solid">
        <fgColor theme="5"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FFFCC"/>
      </patternFill>
    </fill>
    <fill>
      <patternFill patternType="solid">
        <fgColor rgb="FF002D56"/>
        <bgColor indexed="64"/>
      </patternFill>
    </fill>
    <fill>
      <patternFill patternType="solid">
        <fgColor rgb="FFC00000"/>
        <bgColor indexed="64"/>
      </patternFill>
    </fill>
    <fill>
      <patternFill patternType="solid">
        <fgColor theme="2"/>
        <bgColor indexed="64"/>
      </patternFill>
    </fill>
    <fill>
      <patternFill patternType="solid">
        <fgColor rgb="FFA5A5A5"/>
      </patternFill>
    </fill>
    <fill>
      <patternFill patternType="solid">
        <fgColor theme="4" tint="0.79998168889431442"/>
        <bgColor indexed="65"/>
      </patternFill>
    </fill>
    <fill>
      <patternFill patternType="solid">
        <fgColor theme="6"/>
        <bgColor indexed="64"/>
      </patternFill>
    </fill>
    <fill>
      <patternFill patternType="solid">
        <fgColor theme="8"/>
        <bgColor indexed="64"/>
      </patternFill>
    </fill>
    <fill>
      <patternFill patternType="solid">
        <fgColor theme="3"/>
        <bgColor indexed="64"/>
      </patternFill>
    </fill>
    <fill>
      <patternFill patternType="solid">
        <fgColor rgb="FF8DC63F"/>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rgb="FFED1653"/>
        <bgColor indexed="64"/>
      </patternFill>
    </fill>
    <fill>
      <patternFill patternType="solid">
        <fgColor rgb="FFC0C0C0"/>
        <bgColor indexed="64"/>
      </patternFill>
    </fill>
    <fill>
      <patternFill patternType="solid">
        <fgColor rgb="FF00B050"/>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auto="1"/>
      </left>
      <right style="thin">
        <color auto="1"/>
      </right>
      <top/>
      <bottom style="thin">
        <color auto="1"/>
      </bottom>
      <diagonal/>
    </border>
    <border>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style="thick">
        <color auto="1"/>
      </left>
      <right style="thick">
        <color auto="1"/>
      </right>
      <top style="thick">
        <color auto="1"/>
      </top>
      <bottom style="thick">
        <color auto="1"/>
      </bottom>
      <diagonal/>
    </border>
    <border>
      <left style="thin">
        <color rgb="FFC00000"/>
      </left>
      <right style="thin">
        <color rgb="FFC00000"/>
      </right>
      <top style="thin">
        <color rgb="FFC00000"/>
      </top>
      <bottom style="thin">
        <color rgb="FFC00000"/>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rgb="FFC00000"/>
      </left>
      <right style="thin">
        <color rgb="FFC00000"/>
      </right>
      <top style="thin">
        <color rgb="FFC00000"/>
      </top>
      <bottom/>
      <diagonal/>
    </border>
    <border>
      <left style="medium">
        <color rgb="FF7F7F7F"/>
      </left>
      <right style="medium">
        <color rgb="FF7F7F7F"/>
      </right>
      <top style="medium">
        <color rgb="FF7F7F7F"/>
      </top>
      <bottom style="medium">
        <color rgb="FF7F7F7F"/>
      </bottom>
      <diagonal/>
    </border>
    <border>
      <left/>
      <right style="medium">
        <color rgb="FF7F7F7F"/>
      </right>
      <top style="medium">
        <color rgb="FF7F7F7F"/>
      </top>
      <bottom style="medium">
        <color rgb="FF7F7F7F"/>
      </bottom>
      <diagonal/>
    </border>
    <border>
      <left style="medium">
        <color rgb="FF7F7F7F"/>
      </left>
      <right style="medium">
        <color rgb="FF7F7F7F"/>
      </right>
      <top/>
      <bottom style="medium">
        <color rgb="FF7F7F7F"/>
      </bottom>
      <diagonal/>
    </border>
    <border>
      <left/>
      <right style="medium">
        <color rgb="FF7F7F7F"/>
      </right>
      <top/>
      <bottom style="medium">
        <color rgb="FF7F7F7F"/>
      </bottom>
      <diagonal/>
    </border>
    <border>
      <left style="thin">
        <color rgb="FF7E7E7E"/>
      </left>
      <right style="thin">
        <color rgb="FF7E7E7E"/>
      </right>
      <top style="thin">
        <color rgb="FF7E7E7E"/>
      </top>
      <bottom style="thin">
        <color rgb="FF7E7E7E"/>
      </bottom>
      <diagonal/>
    </border>
    <border>
      <left style="thin">
        <color rgb="FF7E7E7E"/>
      </left>
      <right/>
      <top style="thin">
        <color rgb="FF7E7E7E"/>
      </top>
      <bottom style="thin">
        <color rgb="FF7E7E7E"/>
      </bottom>
      <diagonal/>
    </border>
    <border>
      <left style="thin">
        <color rgb="FF7E7E7E"/>
      </left>
      <right style="thin">
        <color rgb="FF7E7E7E"/>
      </right>
      <top/>
      <bottom style="thin">
        <color rgb="FF7E7E7E"/>
      </bottom>
      <diagonal/>
    </border>
    <border>
      <left style="thin">
        <color rgb="FF7E7E7E"/>
      </left>
      <right style="thin">
        <color rgb="FF7E7E7E"/>
      </right>
      <top style="thin">
        <color rgb="FF7E7E7E"/>
      </top>
      <bottom/>
      <diagonal/>
    </border>
    <border>
      <left/>
      <right style="thin">
        <color rgb="FF7E7E7E"/>
      </right>
      <top style="thin">
        <color rgb="FF7E7E7E"/>
      </top>
      <bottom style="thin">
        <color rgb="FF7E7E7E"/>
      </bottom>
      <diagonal/>
    </border>
    <border>
      <left/>
      <right/>
      <top style="thin">
        <color rgb="FF7E7E7E"/>
      </top>
      <bottom style="thin">
        <color rgb="FF7E7E7E"/>
      </bottom>
      <diagonal/>
    </border>
    <border>
      <left style="thin">
        <color rgb="FF7E7E7E"/>
      </left>
      <right style="thin">
        <color rgb="FF7E7E7E"/>
      </right>
      <top/>
      <bottom/>
      <diagonal/>
    </border>
  </borders>
  <cellStyleXfs count="40">
    <xf numFmtId="0" fontId="0" fillId="0" borderId="0"/>
    <xf numFmtId="0" fontId="29" fillId="0" borderId="0" applyNumberFormat="0" applyFill="0" applyBorder="0" applyAlignment="0" applyProtection="0"/>
    <xf numFmtId="0" fontId="25" fillId="18" borderId="1" applyNumberFormat="0">
      <alignment horizontal="left" vertical="center" wrapText="1"/>
    </xf>
    <xf numFmtId="0" fontId="27" fillId="24" borderId="1" applyNumberFormat="0">
      <alignment horizontal="left" vertical="center" wrapText="1"/>
      <protection locked="0"/>
    </xf>
    <xf numFmtId="9" fontId="3" fillId="0" borderId="0" applyFont="0" applyFill="0" applyBorder="0" applyAlignment="0" applyProtection="0"/>
    <xf numFmtId="0" fontId="30" fillId="0" borderId="0" applyNumberFormat="0" applyFill="0" applyBorder="0" applyAlignment="0" applyProtection="0"/>
    <xf numFmtId="0" fontId="17" fillId="0" borderId="0" applyNumberFormat="0" applyFill="0" applyBorder="0" applyAlignment="0" applyProtection="0"/>
    <xf numFmtId="0" fontId="18" fillId="0" borderId="16" applyNumberFormat="0" applyFill="0" applyAlignment="0" applyProtection="0"/>
    <xf numFmtId="0" fontId="19" fillId="0" borderId="17" applyNumberFormat="0" applyFill="0" applyAlignment="0" applyProtection="0"/>
    <xf numFmtId="0" fontId="20" fillId="0" borderId="18" applyNumberFormat="0" applyFill="0" applyAlignment="0" applyProtection="0"/>
    <xf numFmtId="0" fontId="20" fillId="0" borderId="0" applyNumberFormat="0" applyFill="0" applyBorder="0" applyAlignment="0" applyProtection="0"/>
    <xf numFmtId="0" fontId="21" fillId="11" borderId="0" applyNumberFormat="0" applyBorder="0" applyAlignment="0" applyProtection="0"/>
    <xf numFmtId="0" fontId="22" fillId="12" borderId="0" applyNumberFormat="0" applyBorder="0" applyAlignment="0" applyProtection="0"/>
    <xf numFmtId="0" fontId="23" fillId="13" borderId="0" applyNumberFormat="0" applyBorder="0" applyAlignment="0" applyProtection="0"/>
    <xf numFmtId="0" fontId="4" fillId="14" borderId="5" applyNumberFormat="0" applyAlignment="0" applyProtection="0"/>
    <xf numFmtId="0" fontId="3" fillId="15" borderId="19" applyNumberFormat="0" applyFont="0" applyAlignment="0" applyProtection="0"/>
    <xf numFmtId="0" fontId="15" fillId="0" borderId="20" applyNumberFormat="0" applyFill="0" applyAlignment="0" applyProtection="0"/>
    <xf numFmtId="0" fontId="24" fillId="16" borderId="1" applyNumberFormat="0" applyAlignment="0" applyProtection="0">
      <alignment horizontal="left" vertical="center"/>
    </xf>
    <xf numFmtId="0" fontId="28" fillId="18" borderId="1" applyNumberFormat="0">
      <alignment vertical="center" wrapText="1"/>
    </xf>
    <xf numFmtId="0" fontId="10" fillId="21" borderId="1">
      <alignment horizontal="centerContinuous" vertical="center" wrapText="1"/>
    </xf>
    <xf numFmtId="0" fontId="26" fillId="10" borderId="1">
      <alignment horizontal="centerContinuous" vertical="center" wrapText="1"/>
    </xf>
    <xf numFmtId="0" fontId="10" fillId="10" borderId="1">
      <alignment horizontal="centerContinuous" vertical="center" wrapText="1"/>
    </xf>
    <xf numFmtId="0" fontId="38" fillId="21" borderId="0">
      <alignment horizontal="centerContinuous" vertical="center" wrapText="1"/>
    </xf>
    <xf numFmtId="0" fontId="10" fillId="16" borderId="1">
      <alignment horizontal="center" vertical="center" wrapText="1"/>
    </xf>
    <xf numFmtId="0" fontId="28" fillId="0" borderId="1" applyNumberFormat="0">
      <alignment horizontal="left" vertical="center" wrapText="1"/>
    </xf>
    <xf numFmtId="0" fontId="14" fillId="17" borderId="0" applyNumberFormat="0" applyAlignment="0">
      <alignment horizontal="center" vertical="center"/>
    </xf>
    <xf numFmtId="0" fontId="10" fillId="17" borderId="22">
      <alignment horizontal="left" wrapText="1"/>
    </xf>
    <xf numFmtId="0" fontId="11" fillId="0" borderId="23" applyNumberFormat="0"/>
    <xf numFmtId="0" fontId="33" fillId="5" borderId="24" applyNumberFormat="0" applyAlignment="0" applyProtection="0"/>
    <xf numFmtId="0" fontId="34" fillId="19" borderId="25"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2" fillId="20" borderId="0" applyNumberFormat="0" applyBorder="0" applyAlignment="0" applyProtection="0"/>
    <xf numFmtId="0" fontId="34" fillId="21" borderId="0">
      <alignment horizontal="centerContinuous"/>
    </xf>
    <xf numFmtId="0" fontId="24" fillId="10" borderId="1">
      <alignment horizontal="centerContinuous" vertical="center" wrapText="1"/>
    </xf>
    <xf numFmtId="0" fontId="10" fillId="22" borderId="1">
      <alignment horizontal="center" vertical="center" wrapText="1"/>
    </xf>
    <xf numFmtId="0" fontId="10" fillId="22" borderId="1">
      <alignment horizontal="center" vertical="center" wrapText="1"/>
    </xf>
    <xf numFmtId="44" fontId="11" fillId="0" borderId="0" applyFont="0" applyFill="0" applyBorder="0" applyAlignment="0" applyProtection="0"/>
    <xf numFmtId="9" fontId="1" fillId="0" borderId="0" applyFont="0" applyFill="0" applyBorder="0" applyAlignment="0" applyProtection="0"/>
    <xf numFmtId="43" fontId="11" fillId="0" borderId="0" applyFont="0" applyFill="0" applyBorder="0" applyAlignment="0" applyProtection="0"/>
  </cellStyleXfs>
  <cellXfs count="343">
    <xf numFmtId="0" fontId="0" fillId="0" borderId="0" xfId="0"/>
    <xf numFmtId="0" fontId="5" fillId="0" borderId="0" xfId="0" applyFont="1" applyAlignment="1">
      <alignment horizontal="left" wrapText="1" indent="1"/>
    </xf>
    <xf numFmtId="0" fontId="0" fillId="2" borderId="1" xfId="0" applyFill="1" applyBorder="1" applyAlignment="1">
      <alignment horizontal="center" vertical="center"/>
    </xf>
    <xf numFmtId="0" fontId="0" fillId="0" borderId="0" xfId="0" applyAlignment="1">
      <alignment horizontal="center" vertical="center"/>
    </xf>
    <xf numFmtId="0" fontId="0" fillId="0" borderId="1" xfId="0" applyBorder="1"/>
    <xf numFmtId="0" fontId="0" fillId="2" borderId="1" xfId="0" applyFill="1" applyBorder="1"/>
    <xf numFmtId="0" fontId="0" fillId="0" borderId="0" xfId="0" applyAlignment="1">
      <alignment wrapText="1"/>
    </xf>
    <xf numFmtId="0" fontId="0" fillId="7" borderId="1" xfId="0" applyFill="1" applyBorder="1"/>
    <xf numFmtId="0" fontId="0" fillId="7" borderId="4" xfId="0" applyFill="1" applyBorder="1"/>
    <xf numFmtId="3" fontId="0" fillId="7" borderId="1" xfId="0" applyNumberFormat="1" applyFill="1" applyBorder="1"/>
    <xf numFmtId="0" fontId="0" fillId="0" borderId="1" xfId="0" applyBorder="1" applyAlignment="1">
      <alignment horizontal="center" vertical="center"/>
    </xf>
    <xf numFmtId="0" fontId="13" fillId="0" borderId="0" xfId="0" applyFont="1"/>
    <xf numFmtId="0" fontId="0" fillId="8" borderId="1" xfId="0" applyFill="1" applyBorder="1" applyAlignment="1">
      <alignment horizontal="center" vertical="center"/>
    </xf>
    <xf numFmtId="3" fontId="0" fillId="8" borderId="1" xfId="0" applyNumberFormat="1" applyFill="1" applyBorder="1"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vertical="center"/>
    </xf>
    <xf numFmtId="9" fontId="0" fillId="0" borderId="1" xfId="4" applyFont="1" applyBorder="1" applyAlignment="1">
      <alignment horizontal="center" vertical="center"/>
    </xf>
    <xf numFmtId="0" fontId="0" fillId="0" borderId="1" xfId="0" applyBorder="1" applyAlignment="1">
      <alignment horizontal="left" vertical="center"/>
    </xf>
    <xf numFmtId="0" fontId="0" fillId="0" borderId="0" xfId="0" applyAlignment="1">
      <alignment horizontal="center" vertical="center" wrapText="1"/>
    </xf>
    <xf numFmtId="9" fontId="7" fillId="2" borderId="1" xfId="4" applyFont="1" applyFill="1" applyBorder="1" applyAlignment="1">
      <alignment horizontal="center" vertical="center"/>
    </xf>
    <xf numFmtId="0" fontId="7" fillId="2" borderId="1" xfId="0" applyFont="1" applyFill="1" applyBorder="1" applyAlignment="1">
      <alignment horizontal="center" vertical="center"/>
    </xf>
    <xf numFmtId="164" fontId="0" fillId="0" borderId="1" xfId="4" applyNumberFormat="1" applyFont="1" applyBorder="1" applyAlignment="1">
      <alignment horizontal="center" vertical="center"/>
    </xf>
    <xf numFmtId="166" fontId="0" fillId="7" borderId="4" xfId="0" applyNumberFormat="1" applyFill="1" applyBorder="1"/>
    <xf numFmtId="0" fontId="0" fillId="6" borderId="2" xfId="0" applyFill="1" applyBorder="1"/>
    <xf numFmtId="3" fontId="0" fillId="6" borderId="2" xfId="0" applyNumberFormat="1" applyFill="1" applyBorder="1"/>
    <xf numFmtId="0" fontId="0" fillId="6" borderId="9" xfId="0" applyFill="1" applyBorder="1"/>
    <xf numFmtId="0" fontId="9" fillId="0" borderId="0" xfId="0" applyFont="1" applyAlignment="1">
      <alignment horizontal="left" vertical="center" wrapText="1" indent="1"/>
    </xf>
    <xf numFmtId="165" fontId="0" fillId="0" borderId="0" xfId="0" applyNumberFormat="1"/>
    <xf numFmtId="0" fontId="5" fillId="0" borderId="0" xfId="0" applyFont="1" applyAlignment="1">
      <alignment horizontal="left" vertical="center" wrapText="1" indent="1"/>
    </xf>
    <xf numFmtId="164" fontId="0" fillId="0" borderId="0" xfId="0" applyNumberFormat="1"/>
    <xf numFmtId="0" fontId="0" fillId="9" borderId="1" xfId="0" applyFill="1" applyBorder="1"/>
    <xf numFmtId="0" fontId="0" fillId="9" borderId="4" xfId="0" applyFill="1" applyBorder="1"/>
    <xf numFmtId="166" fontId="0" fillId="9" borderId="4" xfId="0" applyNumberFormat="1" applyFill="1" applyBorder="1"/>
    <xf numFmtId="2" fontId="0" fillId="9" borderId="3" xfId="0" applyNumberFormat="1" applyFill="1" applyBorder="1"/>
    <xf numFmtId="2" fontId="0" fillId="7" borderId="3" xfId="0" applyNumberFormat="1" applyFill="1" applyBorder="1"/>
    <xf numFmtId="2" fontId="0" fillId="0" borderId="0" xfId="0" applyNumberFormat="1"/>
    <xf numFmtId="2" fontId="0" fillId="9" borderId="1" xfId="0" applyNumberFormat="1" applyFill="1" applyBorder="1"/>
    <xf numFmtId="2" fontId="0" fillId="7" borderId="1" xfId="0" applyNumberFormat="1" applyFill="1" applyBorder="1"/>
    <xf numFmtId="2" fontId="0" fillId="6" borderId="2" xfId="0" applyNumberFormat="1" applyFill="1" applyBorder="1"/>
    <xf numFmtId="0" fontId="16" fillId="0" borderId="0" xfId="0" applyFont="1" applyAlignment="1">
      <alignment horizontal="left" wrapText="1"/>
    </xf>
    <xf numFmtId="14" fontId="27" fillId="24" borderId="1" xfId="3" applyNumberFormat="1">
      <alignment horizontal="left" vertical="center" wrapText="1"/>
      <protection locked="0"/>
    </xf>
    <xf numFmtId="0" fontId="10" fillId="21" borderId="1" xfId="19">
      <alignment horizontal="centerContinuous" vertical="center" wrapText="1"/>
    </xf>
    <xf numFmtId="0" fontId="28" fillId="0" borderId="0" xfId="24" applyBorder="1">
      <alignment horizontal="left" vertical="center" wrapText="1"/>
    </xf>
    <xf numFmtId="0" fontId="24" fillId="16" borderId="1" xfId="17" applyAlignment="1"/>
    <xf numFmtId="0" fontId="10" fillId="17" borderId="22" xfId="26">
      <alignment horizontal="left" wrapText="1"/>
    </xf>
    <xf numFmtId="0" fontId="10" fillId="17" borderId="22" xfId="26" applyAlignment="1">
      <alignment horizontal="left"/>
    </xf>
    <xf numFmtId="0" fontId="11" fillId="0" borderId="23" xfId="27"/>
    <xf numFmtId="0" fontId="38" fillId="21" borderId="0" xfId="22" applyAlignment="1">
      <alignment horizontal="left" vertical="center" wrapText="1"/>
    </xf>
    <xf numFmtId="0" fontId="32" fillId="0" borderId="0" xfId="0" applyFont="1"/>
    <xf numFmtId="165" fontId="11" fillId="0" borderId="23" xfId="27" applyNumberFormat="1"/>
    <xf numFmtId="0" fontId="0" fillId="0" borderId="0" xfId="0" applyAlignment="1">
      <alignment horizontal="center" wrapText="1"/>
    </xf>
    <xf numFmtId="165" fontId="0" fillId="0" borderId="0" xfId="0" applyNumberFormat="1" applyAlignment="1">
      <alignment horizontal="center"/>
    </xf>
    <xf numFmtId="9" fontId="0" fillId="0" borderId="0" xfId="4" applyFont="1" applyAlignment="1">
      <alignment horizontal="center"/>
    </xf>
    <xf numFmtId="9" fontId="11" fillId="0" borderId="23" xfId="27" applyNumberFormat="1"/>
    <xf numFmtId="0" fontId="0" fillId="0" borderId="0" xfId="0" applyAlignment="1">
      <alignment horizontal="left" wrapText="1"/>
    </xf>
    <xf numFmtId="0" fontId="0" fillId="9" borderId="13" xfId="0" applyFill="1" applyBorder="1"/>
    <xf numFmtId="0" fontId="0" fillId="7" borderId="13" xfId="0" applyFill="1" applyBorder="1"/>
    <xf numFmtId="0" fontId="12" fillId="3" borderId="15" xfId="0" applyFont="1" applyFill="1" applyBorder="1" applyAlignment="1">
      <alignment wrapText="1"/>
    </xf>
    <xf numFmtId="0" fontId="12" fillId="3" borderId="10" xfId="0" applyFont="1" applyFill="1" applyBorder="1" applyAlignment="1">
      <alignment wrapText="1"/>
    </xf>
    <xf numFmtId="0" fontId="12" fillId="3" borderId="8" xfId="0" applyFont="1" applyFill="1" applyBorder="1" applyAlignment="1">
      <alignment wrapText="1"/>
    </xf>
    <xf numFmtId="2" fontId="12" fillId="3" borderId="10" xfId="0" applyNumberFormat="1" applyFont="1" applyFill="1" applyBorder="1" applyAlignment="1">
      <alignment wrapText="1"/>
    </xf>
    <xf numFmtId="0" fontId="12" fillId="3" borderId="14" xfId="0" applyFont="1" applyFill="1" applyBorder="1" applyAlignment="1">
      <alignment wrapText="1"/>
    </xf>
    <xf numFmtId="2" fontId="0" fillId="6" borderId="7" xfId="0" applyNumberFormat="1" applyFill="1" applyBorder="1"/>
    <xf numFmtId="0" fontId="0" fillId="6" borderId="11" xfId="0" applyFill="1" applyBorder="1"/>
    <xf numFmtId="9" fontId="0" fillId="0" borderId="0" xfId="0" applyNumberFormat="1"/>
    <xf numFmtId="0" fontId="11" fillId="0" borderId="29" xfId="27" applyBorder="1"/>
    <xf numFmtId="9" fontId="0" fillId="0" borderId="1" xfId="0" applyNumberFormat="1" applyBorder="1"/>
    <xf numFmtId="4" fontId="0" fillId="0" borderId="0" xfId="0" applyNumberFormat="1"/>
    <xf numFmtId="0" fontId="0" fillId="25" borderId="9" xfId="0" applyFill="1" applyBorder="1"/>
    <xf numFmtId="0" fontId="0" fillId="25" borderId="2" xfId="0" applyFill="1" applyBorder="1"/>
    <xf numFmtId="3" fontId="0" fillId="25" borderId="2" xfId="0" applyNumberFormat="1" applyFill="1" applyBorder="1"/>
    <xf numFmtId="2" fontId="0" fillId="25" borderId="7" xfId="0" applyNumberFormat="1" applyFill="1" applyBorder="1"/>
    <xf numFmtId="2" fontId="0" fillId="25" borderId="2" xfId="0" applyNumberFormat="1" applyFill="1" applyBorder="1"/>
    <xf numFmtId="166" fontId="0" fillId="25" borderId="4" xfId="0" applyNumberFormat="1" applyFill="1" applyBorder="1"/>
    <xf numFmtId="0" fontId="0" fillId="25" borderId="11" xfId="0" applyFill="1" applyBorder="1"/>
    <xf numFmtId="0" fontId="0" fillId="25" borderId="1" xfId="0" applyFill="1" applyBorder="1"/>
    <xf numFmtId="0" fontId="0" fillId="26" borderId="9" xfId="0" applyFill="1" applyBorder="1"/>
    <xf numFmtId="0" fontId="0" fillId="26" borderId="2" xfId="0" applyFill="1" applyBorder="1"/>
    <xf numFmtId="3" fontId="0" fillId="26" borderId="2" xfId="0" applyNumberFormat="1" applyFill="1" applyBorder="1"/>
    <xf numFmtId="2" fontId="0" fillId="26" borderId="7" xfId="0" applyNumberFormat="1" applyFill="1" applyBorder="1"/>
    <xf numFmtId="2" fontId="0" fillId="26" borderId="2" xfId="0" applyNumberFormat="1" applyFill="1" applyBorder="1"/>
    <xf numFmtId="166" fontId="0" fillId="26" borderId="4" xfId="0" applyNumberFormat="1" applyFill="1" applyBorder="1"/>
    <xf numFmtId="0" fontId="0" fillId="26" borderId="11" xfId="0" applyFill="1" applyBorder="1"/>
    <xf numFmtId="0" fontId="0" fillId="8" borderId="9" xfId="0" applyFill="1" applyBorder="1"/>
    <xf numFmtId="0" fontId="0" fillId="8" borderId="2" xfId="0" applyFill="1" applyBorder="1"/>
    <xf numFmtId="3" fontId="0" fillId="8" borderId="2" xfId="0" applyNumberFormat="1" applyFill="1" applyBorder="1"/>
    <xf numFmtId="2" fontId="0" fillId="8" borderId="7" xfId="0" applyNumberFormat="1" applyFill="1" applyBorder="1"/>
    <xf numFmtId="2" fontId="0" fillId="8" borderId="2" xfId="0" applyNumberFormat="1" applyFill="1" applyBorder="1"/>
    <xf numFmtId="166" fontId="0" fillId="8" borderId="4" xfId="0" applyNumberFormat="1" applyFill="1" applyBorder="1"/>
    <xf numFmtId="0" fontId="0" fillId="8" borderId="11" xfId="0" applyFill="1" applyBorder="1"/>
    <xf numFmtId="169" fontId="0" fillId="9" borderId="1" xfId="0" applyNumberFormat="1" applyFill="1" applyBorder="1"/>
    <xf numFmtId="169" fontId="0" fillId="7" borderId="1" xfId="0" applyNumberFormat="1" applyFill="1" applyBorder="1"/>
    <xf numFmtId="169" fontId="0" fillId="6" borderId="2" xfId="0" applyNumberFormat="1" applyFill="1" applyBorder="1"/>
    <xf numFmtId="169" fontId="0" fillId="25" borderId="2" xfId="0" applyNumberFormat="1" applyFill="1" applyBorder="1"/>
    <xf numFmtId="169" fontId="0" fillId="26" borderId="2" xfId="0" applyNumberFormat="1" applyFill="1" applyBorder="1"/>
    <xf numFmtId="169" fontId="0" fillId="8" borderId="2" xfId="0" applyNumberFormat="1" applyFill="1" applyBorder="1"/>
    <xf numFmtId="167" fontId="0" fillId="0" borderId="0" xfId="0" applyNumberFormat="1" applyAlignment="1">
      <alignment horizontal="center"/>
    </xf>
    <xf numFmtId="168" fontId="0" fillId="0" borderId="0" xfId="0" applyNumberFormat="1" applyAlignment="1">
      <alignment horizontal="center"/>
    </xf>
    <xf numFmtId="164" fontId="0" fillId="0" borderId="0" xfId="0" applyNumberFormat="1" applyAlignment="1">
      <alignment horizontal="center"/>
    </xf>
    <xf numFmtId="9" fontId="0" fillId="0" borderId="0" xfId="0" applyNumberFormat="1" applyAlignment="1">
      <alignment horizontal="center"/>
    </xf>
    <xf numFmtId="0" fontId="39" fillId="0" borderId="0" xfId="0" applyFont="1" applyAlignment="1">
      <alignment vertical="center"/>
    </xf>
    <xf numFmtId="0" fontId="40" fillId="0" borderId="0" xfId="0" applyFont="1"/>
    <xf numFmtId="0" fontId="15" fillId="0" borderId="30" xfId="0" applyFont="1" applyBorder="1" applyAlignment="1">
      <alignment vertical="center" wrapText="1"/>
    </xf>
    <xf numFmtId="0" fontId="15" fillId="0" borderId="31" xfId="0" applyFont="1" applyBorder="1" applyAlignment="1">
      <alignment vertical="center" wrapText="1"/>
    </xf>
    <xf numFmtId="0" fontId="0" fillId="0" borderId="32" xfId="0" applyBorder="1" applyAlignment="1">
      <alignment vertical="center" wrapText="1"/>
    </xf>
    <xf numFmtId="3" fontId="0" fillId="0" borderId="33" xfId="0" applyNumberFormat="1" applyBorder="1" applyAlignment="1">
      <alignment vertical="center" wrapText="1"/>
    </xf>
    <xf numFmtId="0" fontId="0" fillId="0" borderId="33" xfId="0" applyBorder="1" applyAlignment="1">
      <alignment vertical="center" wrapText="1"/>
    </xf>
    <xf numFmtId="2" fontId="0" fillId="0" borderId="33" xfId="0" applyNumberFormat="1" applyBorder="1" applyAlignment="1">
      <alignment vertical="center" wrapText="1"/>
    </xf>
    <xf numFmtId="0" fontId="12" fillId="27" borderId="10" xfId="0" applyFont="1" applyFill="1" applyBorder="1" applyAlignment="1">
      <alignment horizontal="centerContinuous"/>
    </xf>
    <xf numFmtId="0" fontId="12" fillId="27" borderId="1" xfId="0" applyFont="1" applyFill="1" applyBorder="1" applyAlignment="1">
      <alignment horizontal="centerContinuous"/>
    </xf>
    <xf numFmtId="0" fontId="0" fillId="27" borderId="1" xfId="0" applyFill="1" applyBorder="1" applyAlignment="1">
      <alignment horizontal="centerContinuous"/>
    </xf>
    <xf numFmtId="0" fontId="12" fillId="27" borderId="1" xfId="0" applyFont="1" applyFill="1" applyBorder="1"/>
    <xf numFmtId="0" fontId="12" fillId="27" borderId="12" xfId="0" applyFont="1" applyFill="1" applyBorder="1"/>
    <xf numFmtId="0" fontId="0" fillId="0" borderId="1" xfId="0" applyBorder="1" applyAlignment="1">
      <alignment vertical="center"/>
    </xf>
    <xf numFmtId="0" fontId="40" fillId="0" borderId="1" xfId="0" applyFont="1" applyBorder="1"/>
    <xf numFmtId="166" fontId="0" fillId="0" borderId="1" xfId="0" applyNumberFormat="1" applyBorder="1"/>
    <xf numFmtId="166" fontId="0" fillId="0" borderId="0" xfId="0" applyNumberFormat="1"/>
    <xf numFmtId="169" fontId="0" fillId="0" borderId="0" xfId="0" applyNumberFormat="1"/>
    <xf numFmtId="0" fontId="15" fillId="0" borderId="0" xfId="0" applyFont="1" applyAlignment="1">
      <alignment vertical="center" wrapText="1"/>
    </xf>
    <xf numFmtId="0" fontId="0" fillId="0" borderId="0" xfId="0" applyAlignment="1">
      <alignment vertical="center" wrapText="1"/>
    </xf>
    <xf numFmtId="2" fontId="0" fillId="0" borderId="0" xfId="0" applyNumberFormat="1" applyAlignment="1">
      <alignment vertical="center" wrapText="1"/>
    </xf>
    <xf numFmtId="0" fontId="42" fillId="0" borderId="0" xfId="0" applyFont="1"/>
    <xf numFmtId="164" fontId="28" fillId="0" borderId="1" xfId="24" applyNumberFormat="1" applyAlignment="1" applyProtection="1">
      <alignment horizontal="center" vertical="center" wrapText="1"/>
      <protection hidden="1"/>
    </xf>
    <xf numFmtId="3" fontId="28" fillId="0" borderId="1" xfId="24" applyNumberFormat="1" applyAlignment="1" applyProtection="1">
      <alignment horizontal="center" vertical="center" wrapText="1"/>
      <protection hidden="1"/>
    </xf>
    <xf numFmtId="170" fontId="0" fillId="4" borderId="1" xfId="4" applyNumberFormat="1" applyFont="1" applyFill="1" applyBorder="1" applyAlignment="1">
      <alignment horizontal="center" vertical="center"/>
    </xf>
    <xf numFmtId="169" fontId="11" fillId="0" borderId="23" xfId="27" applyNumberFormat="1"/>
    <xf numFmtId="171" fontId="0" fillId="0" borderId="0" xfId="0" applyNumberFormat="1"/>
    <xf numFmtId="172" fontId="40" fillId="0" borderId="0" xfId="0" applyNumberFormat="1" applyFont="1"/>
    <xf numFmtId="2" fontId="40" fillId="0" borderId="0" xfId="0" applyNumberFormat="1" applyFont="1"/>
    <xf numFmtId="173" fontId="40" fillId="0" borderId="0" xfId="39" applyNumberFormat="1" applyFont="1"/>
    <xf numFmtId="173" fontId="0" fillId="0" borderId="0" xfId="39" applyNumberFormat="1" applyFont="1"/>
    <xf numFmtId="0" fontId="47" fillId="0" borderId="34" xfId="0" applyFont="1" applyBorder="1" applyAlignment="1">
      <alignment horizontal="left" vertical="top" wrapText="1"/>
    </xf>
    <xf numFmtId="0" fontId="47" fillId="0" borderId="35" xfId="0" applyFont="1" applyBorder="1" applyAlignment="1">
      <alignment horizontal="left" vertical="top" wrapText="1"/>
    </xf>
    <xf numFmtId="0" fontId="46" fillId="0" borderId="34" xfId="0" applyFont="1" applyBorder="1" applyAlignment="1">
      <alignment horizontal="left" vertical="top" wrapText="1"/>
    </xf>
    <xf numFmtId="0" fontId="46" fillId="0" borderId="0" xfId="0" applyFont="1" applyAlignment="1">
      <alignment vertical="center" wrapText="1"/>
    </xf>
    <xf numFmtId="1" fontId="45" fillId="0" borderId="35" xfId="0" applyNumberFormat="1" applyFont="1" applyBorder="1" applyAlignment="1">
      <alignment horizontal="left" vertical="top" shrinkToFit="1"/>
    </xf>
    <xf numFmtId="0" fontId="47" fillId="0" borderId="1" xfId="0" applyFont="1" applyBorder="1" applyAlignment="1">
      <alignment horizontal="left" vertical="top" wrapText="1"/>
    </xf>
    <xf numFmtId="172" fontId="45" fillId="0" borderId="1" xfId="0" applyNumberFormat="1" applyFont="1" applyBorder="1" applyAlignment="1">
      <alignment horizontal="left" vertical="top" shrinkToFit="1"/>
    </xf>
    <xf numFmtId="169" fontId="45" fillId="0" borderId="1" xfId="0" applyNumberFormat="1" applyFont="1" applyBorder="1" applyAlignment="1">
      <alignment horizontal="left" vertical="top" shrinkToFit="1"/>
    </xf>
    <xf numFmtId="169" fontId="44" fillId="0" borderId="0" xfId="0" applyNumberFormat="1" applyFont="1" applyAlignment="1">
      <alignment horizontal="left" wrapText="1"/>
    </xf>
    <xf numFmtId="166" fontId="44" fillId="0" borderId="0" xfId="0" applyNumberFormat="1" applyFont="1" applyAlignment="1">
      <alignment horizontal="left" wrapText="1"/>
    </xf>
    <xf numFmtId="0" fontId="47" fillId="0" borderId="0" xfId="0" applyFont="1" applyAlignment="1">
      <alignment horizontal="left" vertical="top" wrapText="1"/>
    </xf>
    <xf numFmtId="0" fontId="48" fillId="0" borderId="0" xfId="0" applyFont="1" applyAlignment="1">
      <alignment horizontal="left" wrapText="1"/>
    </xf>
    <xf numFmtId="0" fontId="48" fillId="0" borderId="0" xfId="0" applyFont="1" applyAlignment="1">
      <alignment horizontal="left" vertical="center" wrapText="1"/>
    </xf>
    <xf numFmtId="170" fontId="40" fillId="0" borderId="0" xfId="4" applyNumberFormat="1" applyFont="1"/>
    <xf numFmtId="0" fontId="49" fillId="0" borderId="0" xfId="0" applyFont="1" applyAlignment="1">
      <alignment vertical="center"/>
    </xf>
    <xf numFmtId="0" fontId="44" fillId="0" borderId="0" xfId="0" applyFont="1" applyAlignment="1">
      <alignment horizontal="left" wrapText="1"/>
    </xf>
    <xf numFmtId="0" fontId="52" fillId="0" borderId="34" xfId="0" applyFont="1" applyBorder="1" applyAlignment="1">
      <alignment horizontal="left" vertical="top" wrapText="1"/>
    </xf>
    <xf numFmtId="0" fontId="46" fillId="0" borderId="35" xfId="0" applyFont="1" applyBorder="1" applyAlignment="1">
      <alignment horizontal="left" vertical="top" wrapText="1"/>
    </xf>
    <xf numFmtId="0" fontId="52" fillId="0" borderId="35" xfId="0" applyFont="1" applyBorder="1" applyAlignment="1">
      <alignment horizontal="left" vertical="top" wrapText="1"/>
    </xf>
    <xf numFmtId="0" fontId="50" fillId="0" borderId="1" xfId="0" applyFont="1" applyBorder="1" applyAlignment="1">
      <alignment horizontal="left" vertical="top" wrapText="1"/>
    </xf>
    <xf numFmtId="166" fontId="45" fillId="0" borderId="1" xfId="0" applyNumberFormat="1" applyFont="1" applyBorder="1" applyAlignment="1">
      <alignment horizontal="left" vertical="top" shrinkToFit="1"/>
    </xf>
    <xf numFmtId="0" fontId="44" fillId="0" borderId="0" xfId="0" applyFont="1" applyAlignment="1">
      <alignment horizontal="left" vertical="top" wrapText="1"/>
    </xf>
    <xf numFmtId="166" fontId="45" fillId="0" borderId="1" xfId="0" applyNumberFormat="1" applyFont="1" applyBorder="1" applyAlignment="1">
      <alignment horizontal="right" vertical="top" indent="1" shrinkToFit="1"/>
    </xf>
    <xf numFmtId="166" fontId="44" fillId="0" borderId="1" xfId="0" applyNumberFormat="1" applyFont="1" applyBorder="1" applyAlignment="1">
      <alignment horizontal="left" wrapText="1"/>
    </xf>
    <xf numFmtId="2" fontId="45" fillId="0" borderId="35" xfId="0" applyNumberFormat="1" applyFont="1" applyBorder="1" applyAlignment="1">
      <alignment horizontal="left" vertical="top" shrinkToFit="1"/>
    </xf>
    <xf numFmtId="0" fontId="44" fillId="0" borderId="0" xfId="0" applyFont="1" applyAlignment="1">
      <alignment horizontal="left" vertical="center" wrapText="1"/>
    </xf>
    <xf numFmtId="1" fontId="45" fillId="0" borderId="34" xfId="0" applyNumberFormat="1" applyFont="1" applyBorder="1" applyAlignment="1">
      <alignment horizontal="left" vertical="top" shrinkToFit="1"/>
    </xf>
    <xf numFmtId="2" fontId="45" fillId="0" borderId="35" xfId="0" applyNumberFormat="1" applyFont="1" applyBorder="1" applyAlignment="1">
      <alignment horizontal="center" vertical="top" shrinkToFit="1"/>
    </xf>
    <xf numFmtId="0" fontId="39" fillId="0" borderId="0" xfId="0" applyFont="1" applyAlignment="1">
      <alignment vertical="center" wrapText="1"/>
    </xf>
    <xf numFmtId="0" fontId="39" fillId="0" borderId="0" xfId="0" applyFont="1" applyAlignment="1">
      <alignment horizontal="center" vertical="center" wrapText="1"/>
    </xf>
    <xf numFmtId="0" fontId="0" fillId="0" borderId="0" xfId="0" applyAlignment="1">
      <alignment vertical="center"/>
    </xf>
    <xf numFmtId="0" fontId="15" fillId="0" borderId="0" xfId="0" applyFont="1" applyAlignment="1">
      <alignment horizontal="center" vertical="center"/>
    </xf>
    <xf numFmtId="0" fontId="15" fillId="0" borderId="0" xfId="0" applyFont="1" applyAlignment="1">
      <alignment horizontal="center" vertical="center" wrapText="1"/>
    </xf>
    <xf numFmtId="166" fontId="42" fillId="0" borderId="0" xfId="0" applyNumberFormat="1" applyFont="1"/>
    <xf numFmtId="169" fontId="42" fillId="0" borderId="0" xfId="0" applyNumberFormat="1" applyFont="1"/>
    <xf numFmtId="169" fontId="40" fillId="0" borderId="0" xfId="0" applyNumberFormat="1" applyFont="1"/>
    <xf numFmtId="0" fontId="15" fillId="0" borderId="0" xfId="0" applyFont="1" applyAlignment="1">
      <alignment vertical="center"/>
    </xf>
    <xf numFmtId="166" fontId="0" fillId="0" borderId="1" xfId="0" applyNumberFormat="1" applyBorder="1" applyAlignment="1">
      <alignment vertical="center"/>
    </xf>
    <xf numFmtId="166" fontId="40" fillId="0" borderId="1" xfId="0" applyNumberFormat="1" applyFont="1" applyBorder="1"/>
    <xf numFmtId="43" fontId="0" fillId="0" borderId="0" xfId="39" applyFont="1"/>
    <xf numFmtId="43" fontId="0" fillId="0" borderId="0" xfId="39" applyFont="1" applyFill="1"/>
    <xf numFmtId="0" fontId="50" fillId="0" borderId="1" xfId="0" applyFont="1" applyBorder="1" applyAlignment="1">
      <alignment vertical="top" wrapText="1"/>
    </xf>
    <xf numFmtId="0" fontId="46" fillId="0" borderId="1" xfId="0" applyFont="1" applyBorder="1" applyAlignment="1">
      <alignment vertical="top" wrapText="1"/>
    </xf>
    <xf numFmtId="0" fontId="44" fillId="0" borderId="1" xfId="0" applyFont="1" applyBorder="1" applyAlignment="1">
      <alignment wrapText="1"/>
    </xf>
    <xf numFmtId="0" fontId="46" fillId="0" borderId="0" xfId="0" applyFont="1" applyAlignment="1">
      <alignment wrapText="1"/>
    </xf>
    <xf numFmtId="0" fontId="47" fillId="0" borderId="36" xfId="0" applyFont="1" applyBorder="1" applyAlignment="1">
      <alignment horizontal="left" vertical="top" wrapText="1"/>
    </xf>
    <xf numFmtId="0" fontId="46" fillId="0" borderId="1" xfId="0" applyFont="1" applyBorder="1" applyAlignment="1">
      <alignment vertical="center" wrapText="1"/>
    </xf>
    <xf numFmtId="0" fontId="46" fillId="0" borderId="1" xfId="0" applyFont="1" applyBorder="1" applyAlignment="1">
      <alignment wrapText="1"/>
    </xf>
    <xf numFmtId="0" fontId="44" fillId="0" borderId="34" xfId="0" applyFont="1" applyBorder="1" applyAlignment="1">
      <alignment horizontal="center" vertical="center" wrapText="1"/>
    </xf>
    <xf numFmtId="0" fontId="46" fillId="29" borderId="34" xfId="0" applyFont="1" applyFill="1" applyBorder="1" applyAlignment="1">
      <alignment horizontal="center" vertical="center" wrapText="1"/>
    </xf>
    <xf numFmtId="0" fontId="46" fillId="0" borderId="34" xfId="0" applyFont="1" applyBorder="1" applyAlignment="1">
      <alignment horizontal="center" vertical="center" wrapText="1"/>
    </xf>
    <xf numFmtId="0" fontId="51" fillId="0" borderId="34" xfId="0" applyFont="1" applyBorder="1" applyAlignment="1">
      <alignment horizontal="center" vertical="center" wrapText="1"/>
    </xf>
    <xf numFmtId="0" fontId="5" fillId="0" borderId="0" xfId="0" applyFont="1"/>
    <xf numFmtId="0" fontId="5" fillId="0" borderId="14" xfId="0" applyFont="1" applyBorder="1" applyAlignment="1">
      <alignment horizontal="left" wrapText="1"/>
    </xf>
    <xf numFmtId="0" fontId="5" fillId="18" borderId="1" xfId="18" applyFont="1" applyAlignment="1">
      <alignment horizontal="center" vertical="center" wrapText="1"/>
    </xf>
    <xf numFmtId="0" fontId="5" fillId="0" borderId="0" xfId="0" applyFont="1" applyAlignment="1">
      <alignment vertical="center"/>
    </xf>
    <xf numFmtId="0" fontId="5" fillId="0" borderId="0" xfId="0" applyFont="1" applyAlignment="1">
      <alignment horizontal="left"/>
    </xf>
    <xf numFmtId="0" fontId="5" fillId="18" borderId="1" xfId="18" applyFont="1" applyAlignment="1">
      <alignment horizontal="left" vertical="center" wrapText="1"/>
    </xf>
    <xf numFmtId="0" fontId="56" fillId="18" borderId="1" xfId="0" applyFont="1" applyFill="1" applyBorder="1" applyAlignment="1">
      <alignment horizontal="left" vertical="center" wrapText="1"/>
    </xf>
    <xf numFmtId="0" fontId="58" fillId="21" borderId="1" xfId="0" applyFont="1" applyFill="1" applyBorder="1" applyAlignment="1">
      <alignment horizontal="left" vertical="center" wrapText="1"/>
    </xf>
    <xf numFmtId="0" fontId="5" fillId="0" borderId="0" xfId="0" applyFont="1" applyAlignment="1">
      <alignment horizontal="left" vertical="center"/>
    </xf>
    <xf numFmtId="0" fontId="58" fillId="23" borderId="1" xfId="0" applyFont="1" applyFill="1" applyBorder="1" applyAlignment="1">
      <alignment horizontal="left" vertical="center" wrapText="1"/>
    </xf>
    <xf numFmtId="0" fontId="57" fillId="4" borderId="1" xfId="3" applyFont="1" applyFill="1">
      <alignment horizontal="left" vertical="center" wrapText="1"/>
      <protection locked="0"/>
    </xf>
    <xf numFmtId="0" fontId="60" fillId="30" borderId="0" xfId="22" applyFont="1" applyFill="1" applyAlignment="1">
      <alignment horizontal="left" vertical="center" wrapText="1"/>
    </xf>
    <xf numFmtId="0" fontId="60" fillId="30" borderId="0" xfId="22" applyFont="1" applyFill="1" applyAlignment="1">
      <alignment vertical="center" wrapText="1"/>
    </xf>
    <xf numFmtId="0" fontId="59" fillId="30" borderId="0" xfId="0" applyFont="1" applyFill="1"/>
    <xf numFmtId="0" fontId="56" fillId="30" borderId="1" xfId="2" applyFont="1" applyFill="1">
      <alignment horizontal="left" vertical="center" wrapText="1"/>
    </xf>
    <xf numFmtId="14" fontId="57" fillId="4" borderId="1" xfId="3" applyNumberFormat="1" applyFont="1" applyFill="1">
      <alignment horizontal="left" vertical="center" wrapText="1"/>
      <protection locked="0"/>
    </xf>
    <xf numFmtId="0" fontId="5" fillId="0" borderId="0" xfId="0" applyFont="1" applyAlignment="1">
      <alignment horizontal="left" wrapText="1"/>
    </xf>
    <xf numFmtId="0" fontId="59" fillId="30" borderId="0" xfId="0" applyFont="1" applyFill="1" applyAlignment="1">
      <alignment horizontal="left"/>
    </xf>
    <xf numFmtId="3" fontId="57" fillId="4" borderId="1" xfId="3" applyNumberFormat="1" applyFont="1" applyFill="1">
      <alignment horizontal="left" vertical="center" wrapText="1"/>
      <protection locked="0"/>
    </xf>
    <xf numFmtId="164" fontId="57" fillId="4" borderId="1" xfId="3" applyNumberFormat="1" applyFont="1" applyFill="1">
      <alignment horizontal="left" vertical="center" wrapText="1"/>
      <protection locked="0"/>
    </xf>
    <xf numFmtId="0" fontId="56" fillId="18" borderId="1" xfId="2" applyFont="1">
      <alignment horizontal="left" vertical="center" wrapText="1"/>
    </xf>
    <xf numFmtId="0" fontId="5" fillId="30" borderId="0" xfId="0" applyFont="1" applyFill="1"/>
    <xf numFmtId="0" fontId="56" fillId="30" borderId="0" xfId="0" applyFont="1" applyFill="1"/>
    <xf numFmtId="0" fontId="5" fillId="30" borderId="0" xfId="0" applyFont="1" applyFill="1" applyAlignment="1">
      <alignment horizontal="left" vertical="top" wrapText="1"/>
    </xf>
    <xf numFmtId="0" fontId="61" fillId="30" borderId="0" xfId="1" applyFont="1" applyFill="1" applyBorder="1" applyAlignment="1">
      <alignment horizontal="left" vertical="top" wrapText="1"/>
    </xf>
    <xf numFmtId="49" fontId="57" fillId="4" borderId="1" xfId="3" applyNumberFormat="1" applyFont="1" applyFill="1">
      <alignment horizontal="left" vertical="center" wrapText="1"/>
      <protection locked="0"/>
    </xf>
    <xf numFmtId="0" fontId="62" fillId="0" borderId="0" xfId="0" applyFont="1"/>
    <xf numFmtId="0" fontId="56" fillId="0" borderId="0" xfId="0" applyFont="1"/>
    <xf numFmtId="167" fontId="54" fillId="18" borderId="1" xfId="18" applyNumberFormat="1" applyFont="1" applyAlignment="1">
      <alignment horizontal="center" vertical="center" wrapText="1"/>
    </xf>
    <xf numFmtId="0" fontId="5" fillId="0" borderId="0" xfId="0" applyFont="1" applyAlignment="1">
      <alignment horizontal="center" vertical="center"/>
    </xf>
    <xf numFmtId="0" fontId="5" fillId="18" borderId="4" xfId="18" applyFont="1" applyBorder="1" applyAlignment="1">
      <alignment horizontal="center" vertical="center" wrapText="1"/>
    </xf>
    <xf numFmtId="167" fontId="57" fillId="24" borderId="1" xfId="3" applyNumberFormat="1" applyFont="1" applyAlignment="1">
      <alignment horizontal="center" vertical="center" wrapText="1"/>
      <protection locked="0"/>
    </xf>
    <xf numFmtId="0" fontId="57" fillId="24" borderId="1" xfId="3" applyNumberFormat="1" applyFont="1" applyAlignment="1">
      <alignment horizontal="center" vertical="center" wrapText="1"/>
      <protection locked="0"/>
    </xf>
    <xf numFmtId="2" fontId="5" fillId="18" borderId="1" xfId="18" applyNumberFormat="1" applyFont="1" applyAlignment="1">
      <alignment horizontal="center" vertical="center" wrapText="1"/>
    </xf>
    <xf numFmtId="167" fontId="57" fillId="24" borderId="1" xfId="3" applyNumberFormat="1" applyFont="1">
      <alignment horizontal="left" vertical="center" wrapText="1"/>
      <protection locked="0"/>
    </xf>
    <xf numFmtId="164" fontId="57" fillId="24" borderId="1" xfId="3" applyNumberFormat="1" applyFont="1" applyAlignment="1">
      <alignment horizontal="center" vertical="center" wrapText="1"/>
      <protection locked="0"/>
    </xf>
    <xf numFmtId="164" fontId="5" fillId="18" borderId="1" xfId="18" applyNumberFormat="1" applyFont="1" applyAlignment="1">
      <alignment horizontal="center" vertical="center" wrapText="1"/>
    </xf>
    <xf numFmtId="167" fontId="5" fillId="18" borderId="1" xfId="18" applyNumberFormat="1" applyFont="1" applyAlignment="1">
      <alignment horizontal="center" vertical="center" wrapText="1"/>
    </xf>
    <xf numFmtId="168" fontId="5" fillId="18" borderId="1" xfId="18" applyNumberFormat="1" applyFont="1" applyAlignment="1">
      <alignment horizontal="center" vertical="center" wrapText="1"/>
    </xf>
    <xf numFmtId="0" fontId="57" fillId="4" borderId="3" xfId="3" applyFont="1" applyFill="1" applyBorder="1">
      <alignment horizontal="left" vertical="center" wrapText="1"/>
      <protection locked="0"/>
    </xf>
    <xf numFmtId="0" fontId="57" fillId="4" borderId="1" xfId="3" applyFont="1" applyFill="1" applyAlignment="1">
      <alignment horizontal="center" vertical="center" wrapText="1"/>
      <protection locked="0"/>
    </xf>
    <xf numFmtId="0" fontId="63" fillId="30" borderId="0" xfId="22" applyFont="1" applyFill="1" applyAlignment="1">
      <alignment vertical="center" wrapText="1"/>
    </xf>
    <xf numFmtId="0" fontId="5" fillId="0" borderId="0" xfId="0" applyFont="1" applyAlignment="1">
      <alignment horizontal="left" vertical="center" wrapText="1"/>
    </xf>
    <xf numFmtId="0" fontId="58" fillId="16" borderId="15" xfId="23" applyFont="1" applyBorder="1" applyAlignment="1">
      <alignment horizontal="left" vertical="center" wrapText="1"/>
    </xf>
    <xf numFmtId="0" fontId="58" fillId="16" borderId="10" xfId="17" applyFont="1" applyBorder="1" applyAlignment="1" applyProtection="1">
      <alignment horizontal="left" vertical="center" wrapText="1"/>
    </xf>
    <xf numFmtId="0" fontId="58" fillId="16" borderId="8" xfId="23" applyFont="1" applyBorder="1" applyAlignment="1">
      <alignment horizontal="left" vertical="center" wrapText="1"/>
    </xf>
    <xf numFmtId="0" fontId="58" fillId="16" borderId="10" xfId="23" applyFont="1" applyBorder="1" applyAlignment="1">
      <alignment horizontal="left" vertical="center" wrapText="1"/>
    </xf>
    <xf numFmtId="0" fontId="58" fillId="10" borderId="1" xfId="21" applyFont="1" applyAlignment="1">
      <alignment horizontal="left" vertical="center" wrapText="1"/>
    </xf>
    <xf numFmtId="0" fontId="58" fillId="10" borderId="10" xfId="21" applyFont="1" applyBorder="1" applyAlignment="1">
      <alignment horizontal="left" vertical="center" wrapText="1"/>
    </xf>
    <xf numFmtId="0" fontId="58" fillId="22" borderId="1" xfId="36" applyFont="1" applyAlignment="1">
      <alignment horizontal="left" vertical="center" wrapText="1"/>
    </xf>
    <xf numFmtId="164" fontId="54" fillId="18" borderId="4" xfId="18" applyNumberFormat="1" applyFont="1" applyBorder="1" applyAlignment="1">
      <alignment horizontal="left" vertical="center" wrapText="1"/>
    </xf>
    <xf numFmtId="167" fontId="54" fillId="18" borderId="1" xfId="18" applyNumberFormat="1" applyFont="1" applyAlignment="1">
      <alignment horizontal="left" vertical="center" wrapText="1"/>
    </xf>
    <xf numFmtId="168" fontId="54" fillId="18" borderId="1" xfId="18" applyNumberFormat="1" applyFont="1" applyAlignment="1">
      <alignment horizontal="left" vertical="center" wrapText="1"/>
    </xf>
    <xf numFmtId="164" fontId="54" fillId="18" borderId="1" xfId="18" applyNumberFormat="1" applyFont="1" applyAlignment="1">
      <alignment horizontal="left" vertical="center" wrapText="1"/>
    </xf>
    <xf numFmtId="3" fontId="57" fillId="24" borderId="1" xfId="3" applyNumberFormat="1" applyFont="1" applyAlignment="1">
      <alignment horizontal="center" vertical="center" wrapText="1"/>
      <protection locked="0"/>
    </xf>
    <xf numFmtId="4" fontId="57" fillId="24" borderId="1" xfId="3" applyNumberFormat="1" applyFont="1">
      <alignment horizontal="left" vertical="center" wrapText="1"/>
      <protection locked="0"/>
    </xf>
    <xf numFmtId="0" fontId="5" fillId="0" borderId="1" xfId="0" applyFont="1" applyBorder="1" applyAlignment="1">
      <alignment horizontal="left"/>
    </xf>
    <xf numFmtId="0" fontId="58" fillId="16" borderId="10" xfId="17" applyFont="1" applyBorder="1" applyAlignment="1">
      <alignment horizontal="left" vertical="center" wrapText="1"/>
    </xf>
    <xf numFmtId="0" fontId="5" fillId="28" borderId="1" xfId="0" applyFont="1" applyFill="1" applyBorder="1" applyAlignment="1">
      <alignment horizontal="left"/>
    </xf>
    <xf numFmtId="167" fontId="57" fillId="4" borderId="4" xfId="3" applyNumberFormat="1" applyFont="1" applyFill="1" applyBorder="1">
      <alignment horizontal="left" vertical="center" wrapText="1"/>
      <protection locked="0"/>
    </xf>
    <xf numFmtId="167" fontId="57" fillId="4" borderId="1" xfId="3" applyNumberFormat="1" applyFont="1" applyFill="1">
      <alignment horizontal="left" vertical="center" wrapText="1"/>
      <protection locked="0"/>
    </xf>
    <xf numFmtId="164" fontId="5" fillId="0" borderId="1" xfId="24" applyNumberFormat="1" applyFont="1" applyProtection="1">
      <alignment horizontal="left" vertical="center" wrapText="1"/>
      <protection hidden="1"/>
    </xf>
    <xf numFmtId="167" fontId="5" fillId="0" borderId="1" xfId="24" applyNumberFormat="1" applyFont="1" applyProtection="1">
      <alignment horizontal="left" vertical="center" wrapText="1"/>
      <protection hidden="1"/>
    </xf>
    <xf numFmtId="164" fontId="56" fillId="18" borderId="4" xfId="2" applyNumberFormat="1" applyFont="1" applyBorder="1">
      <alignment horizontal="left" vertical="center" wrapText="1"/>
    </xf>
    <xf numFmtId="168" fontId="5" fillId="0" borderId="3" xfId="24" applyNumberFormat="1" applyFont="1" applyBorder="1" applyProtection="1">
      <alignment horizontal="left" vertical="center" wrapText="1"/>
      <protection hidden="1"/>
    </xf>
    <xf numFmtId="0" fontId="56" fillId="18" borderId="9" xfId="0" applyFont="1" applyFill="1" applyBorder="1" applyAlignment="1">
      <alignment horizontal="left" vertical="center" wrapText="1"/>
    </xf>
    <xf numFmtId="167" fontId="56" fillId="0" borderId="1" xfId="0" applyNumberFormat="1" applyFont="1" applyBorder="1" applyAlignment="1" applyProtection="1">
      <alignment horizontal="left" vertical="center" wrapText="1"/>
      <protection hidden="1"/>
    </xf>
    <xf numFmtId="168" fontId="56" fillId="0" borderId="3" xfId="0" applyNumberFormat="1" applyFont="1" applyBorder="1" applyAlignment="1" applyProtection="1">
      <alignment horizontal="left" vertical="center" wrapText="1"/>
      <protection hidden="1"/>
    </xf>
    <xf numFmtId="164" fontId="5" fillId="0" borderId="1" xfId="37" applyNumberFormat="1" applyFont="1" applyBorder="1" applyAlignment="1" applyProtection="1">
      <alignment horizontal="left" vertical="center" wrapText="1"/>
      <protection hidden="1"/>
    </xf>
    <xf numFmtId="167" fontId="5" fillId="0" borderId="3" xfId="24" applyNumberFormat="1" applyFont="1" applyBorder="1" applyProtection="1">
      <alignment horizontal="left" vertical="center" wrapText="1"/>
      <protection hidden="1"/>
    </xf>
    <xf numFmtId="164" fontId="56" fillId="18" borderId="4" xfId="2" applyNumberFormat="1" applyFont="1" applyBorder="1" applyProtection="1">
      <alignment horizontal="left" vertical="center" wrapText="1"/>
      <protection hidden="1"/>
    </xf>
    <xf numFmtId="164" fontId="56" fillId="0" borderId="1" xfId="0" applyNumberFormat="1" applyFont="1" applyBorder="1" applyAlignment="1" applyProtection="1">
      <alignment horizontal="left" vertical="center" wrapText="1"/>
      <protection hidden="1"/>
    </xf>
    <xf numFmtId="167" fontId="56" fillId="0" borderId="3" xfId="0" applyNumberFormat="1" applyFont="1" applyBorder="1" applyAlignment="1" applyProtection="1">
      <alignment horizontal="left" vertical="center" wrapText="1"/>
      <protection hidden="1"/>
    </xf>
    <xf numFmtId="0" fontId="58" fillId="23" borderId="1" xfId="19" applyFont="1" applyFill="1" applyAlignment="1">
      <alignment horizontal="left" vertical="center" wrapText="1"/>
    </xf>
    <xf numFmtId="0" fontId="66" fillId="18" borderId="1" xfId="19" applyFont="1" applyFill="1" applyAlignment="1">
      <alignment horizontal="left" vertical="center" wrapText="1"/>
    </xf>
    <xf numFmtId="0" fontId="68" fillId="0" borderId="1" xfId="0" applyFont="1" applyBorder="1" applyAlignment="1">
      <alignment horizontal="left" vertical="center" wrapText="1"/>
    </xf>
    <xf numFmtId="0" fontId="5" fillId="0" borderId="1" xfId="0" applyFont="1" applyBorder="1" applyAlignment="1">
      <alignment horizontal="left" vertical="center" wrapText="1"/>
    </xf>
    <xf numFmtId="0" fontId="67" fillId="0" borderId="1" xfId="0" applyFont="1" applyBorder="1" applyAlignment="1">
      <alignment horizontal="left" vertical="center" wrapText="1"/>
    </xf>
    <xf numFmtId="0" fontId="5" fillId="0" borderId="3" xfId="0" applyFont="1" applyBorder="1" applyAlignment="1">
      <alignment horizontal="left" vertical="center"/>
    </xf>
    <xf numFmtId="0" fontId="5" fillId="0" borderId="13" xfId="0" applyFont="1" applyBorder="1" applyAlignment="1">
      <alignment horizontal="left" vertical="center"/>
    </xf>
    <xf numFmtId="0" fontId="5" fillId="0" borderId="4" xfId="0" applyFont="1" applyBorder="1" applyAlignment="1">
      <alignment horizontal="left" vertical="center"/>
    </xf>
    <xf numFmtId="0" fontId="55" fillId="10" borderId="7" xfId="17" applyFont="1" applyFill="1" applyBorder="1" applyAlignment="1">
      <alignment horizontal="left"/>
    </xf>
    <xf numFmtId="0" fontId="55" fillId="10" borderId="11" xfId="17" applyFont="1" applyFill="1" applyBorder="1" applyAlignment="1">
      <alignment horizontal="left"/>
    </xf>
    <xf numFmtId="0" fontId="55" fillId="10" borderId="9" xfId="17" applyFont="1" applyFill="1" applyBorder="1" applyAlignment="1">
      <alignment horizontal="left"/>
    </xf>
    <xf numFmtId="0" fontId="5" fillId="0" borderId="3" xfId="0" applyFont="1" applyBorder="1" applyAlignment="1">
      <alignment horizontal="left" vertical="center" wrapText="1"/>
    </xf>
    <xf numFmtId="0" fontId="5" fillId="0" borderId="13" xfId="0" applyFont="1" applyBorder="1" applyAlignment="1">
      <alignment horizontal="left" vertical="center" wrapText="1"/>
    </xf>
    <xf numFmtId="0" fontId="5" fillId="0" borderId="4" xfId="0" applyFont="1" applyBorder="1" applyAlignment="1">
      <alignment horizontal="left" vertical="center" wrapText="1"/>
    </xf>
    <xf numFmtId="0" fontId="53" fillId="0" borderId="0" xfId="0" applyFont="1" applyAlignment="1">
      <alignment horizontal="left" vertical="center"/>
    </xf>
    <xf numFmtId="0" fontId="55" fillId="10" borderId="1" xfId="17" applyFont="1" applyFill="1" applyAlignment="1">
      <alignment horizontal="left" vertical="center" wrapText="1"/>
    </xf>
    <xf numFmtId="0" fontId="68" fillId="0" borderId="14" xfId="0" applyFont="1" applyBorder="1" applyAlignment="1">
      <alignment horizontal="left" vertical="top" wrapText="1"/>
    </xf>
    <xf numFmtId="0" fontId="5" fillId="0" borderId="14" xfId="0" applyFont="1" applyBorder="1" applyAlignment="1">
      <alignment horizontal="left" vertical="top" wrapText="1"/>
    </xf>
    <xf numFmtId="0" fontId="68" fillId="0" borderId="7" xfId="0" applyFont="1" applyBorder="1" applyAlignment="1">
      <alignment horizontal="left" vertical="top" wrapText="1"/>
    </xf>
    <xf numFmtId="0" fontId="5" fillId="0" borderId="11" xfId="0" applyFont="1" applyBorder="1" applyAlignment="1">
      <alignment horizontal="left" vertical="top" wrapText="1"/>
    </xf>
    <xf numFmtId="0" fontId="5" fillId="0" borderId="9" xfId="0" applyFont="1" applyBorder="1" applyAlignment="1">
      <alignment horizontal="left" vertical="top" wrapText="1"/>
    </xf>
    <xf numFmtId="0" fontId="5" fillId="0" borderId="6" xfId="0" applyFont="1" applyBorder="1" applyAlignment="1">
      <alignment horizontal="left" vertical="top" wrapText="1"/>
    </xf>
    <xf numFmtId="0" fontId="5" fillId="0" borderId="0" xfId="0" applyFont="1" applyAlignment="1">
      <alignment horizontal="left" vertical="top" wrapText="1"/>
    </xf>
    <xf numFmtId="0" fontId="5" fillId="0" borderId="21" xfId="0" applyFont="1" applyBorder="1" applyAlignment="1">
      <alignment horizontal="left" vertical="top" wrapText="1"/>
    </xf>
    <xf numFmtId="0" fontId="5" fillId="0" borderId="8" xfId="0" applyFont="1" applyBorder="1" applyAlignment="1">
      <alignment horizontal="left" vertical="top" wrapText="1"/>
    </xf>
    <xf numFmtId="0" fontId="5" fillId="0" borderId="15" xfId="0" applyFont="1" applyBorder="1" applyAlignment="1">
      <alignment horizontal="left" vertical="top" wrapText="1"/>
    </xf>
    <xf numFmtId="0" fontId="5" fillId="0" borderId="3" xfId="0" applyFont="1" applyBorder="1" applyAlignment="1">
      <alignment horizontal="left" vertical="top" wrapText="1"/>
    </xf>
    <xf numFmtId="0" fontId="5" fillId="0" borderId="13" xfId="0" applyFont="1" applyBorder="1" applyAlignment="1">
      <alignment horizontal="left" vertical="top" wrapText="1"/>
    </xf>
    <xf numFmtId="0" fontId="5" fillId="0" borderId="4" xfId="0" applyFont="1" applyBorder="1" applyAlignment="1">
      <alignment horizontal="left" vertical="top" wrapText="1"/>
    </xf>
    <xf numFmtId="0" fontId="60" fillId="30" borderId="0" xfId="22" applyFont="1" applyFill="1" applyAlignment="1">
      <alignment horizontal="left" vertical="center" wrapText="1"/>
    </xf>
    <xf numFmtId="0" fontId="55" fillId="10" borderId="3" xfId="17" applyFont="1" applyFill="1" applyBorder="1" applyAlignment="1">
      <alignment horizontal="left" vertical="center" wrapText="1"/>
    </xf>
    <xf numFmtId="0" fontId="55" fillId="10" borderId="4" xfId="17" applyFont="1" applyFill="1" applyBorder="1" applyAlignment="1">
      <alignment horizontal="left" vertical="center" wrapText="1"/>
    </xf>
    <xf numFmtId="0" fontId="56" fillId="30" borderId="1" xfId="2" applyFont="1" applyFill="1" applyAlignment="1">
      <alignment horizontal="left" vertical="center" wrapText="1"/>
    </xf>
    <xf numFmtId="0" fontId="57" fillId="4" borderId="1" xfId="3" applyFont="1" applyFill="1" applyAlignment="1">
      <alignment horizontal="left" vertical="center" wrapText="1"/>
      <protection locked="0"/>
    </xf>
    <xf numFmtId="0" fontId="5" fillId="30" borderId="0" xfId="0" applyFont="1" applyFill="1" applyAlignment="1">
      <alignment horizontal="left" vertical="top" wrapText="1"/>
    </xf>
    <xf numFmtId="0" fontId="58" fillId="10" borderId="1" xfId="21" applyFont="1" applyAlignment="1">
      <alignment horizontal="center" vertical="center" wrapText="1"/>
    </xf>
    <xf numFmtId="0" fontId="5" fillId="4" borderId="1" xfId="0" applyFont="1" applyFill="1" applyBorder="1" applyAlignment="1" applyProtection="1">
      <alignment horizontal="left"/>
      <protection locked="0"/>
    </xf>
    <xf numFmtId="0" fontId="64" fillId="10" borderId="1" xfId="17" applyFont="1" applyFill="1" applyAlignment="1">
      <alignment horizontal="left" vertical="center" wrapText="1"/>
    </xf>
    <xf numFmtId="0" fontId="5" fillId="0" borderId="0" xfId="0" applyFont="1" applyAlignment="1">
      <alignment horizontal="left" wrapText="1"/>
    </xf>
    <xf numFmtId="0" fontId="55" fillId="10" borderId="14" xfId="17" applyFont="1" applyFill="1" applyBorder="1" applyAlignment="1">
      <alignment horizontal="left"/>
    </xf>
    <xf numFmtId="0" fontId="55" fillId="10" borderId="3" xfId="17" applyFont="1" applyFill="1" applyBorder="1" applyAlignment="1">
      <alignment horizontal="left"/>
    </xf>
    <xf numFmtId="0" fontId="55" fillId="10" borderId="13" xfId="17" applyFont="1" applyFill="1" applyBorder="1" applyAlignment="1">
      <alignment horizontal="left"/>
    </xf>
    <xf numFmtId="0" fontId="55" fillId="10" borderId="6" xfId="17" applyFont="1" applyFill="1" applyBorder="1" applyAlignment="1">
      <alignment horizontal="left"/>
    </xf>
    <xf numFmtId="0" fontId="55" fillId="10" borderId="0" xfId="17" applyFont="1" applyFill="1" applyBorder="1" applyAlignment="1">
      <alignment horizontal="left"/>
    </xf>
    <xf numFmtId="0" fontId="5" fillId="0" borderId="1" xfId="24" applyFont="1" applyAlignment="1" applyProtection="1">
      <alignment horizontal="left" vertical="center" wrapText="1"/>
      <protection hidden="1"/>
    </xf>
    <xf numFmtId="0" fontId="38" fillId="21" borderId="0" xfId="22" applyAlignment="1">
      <alignment horizontal="left" vertical="center" wrapText="1"/>
    </xf>
    <xf numFmtId="0" fontId="28" fillId="0" borderId="0" xfId="24" applyBorder="1" applyAlignment="1">
      <alignment horizontal="left" vertical="center" wrapText="1"/>
    </xf>
    <xf numFmtId="0" fontId="37" fillId="16" borderId="1" xfId="17" applyFont="1" applyAlignment="1">
      <alignment horizontal="center" vertical="center" wrapText="1"/>
    </xf>
    <xf numFmtId="0" fontId="24" fillId="16" borderId="1" xfId="17" applyAlignment="1">
      <alignment horizontal="center"/>
    </xf>
    <xf numFmtId="0" fontId="31" fillId="0" borderId="0" xfId="24" applyFont="1" applyBorder="1" applyAlignment="1">
      <alignment horizontal="left" vertical="center" wrapText="1"/>
    </xf>
    <xf numFmtId="0" fontId="24" fillId="16" borderId="1" xfId="17" applyAlignment="1">
      <alignment horizontal="center" vertical="center" wrapText="1"/>
    </xf>
    <xf numFmtId="0" fontId="25" fillId="18" borderId="1" xfId="2" applyAlignment="1">
      <alignment vertical="center" wrapText="1"/>
    </xf>
    <xf numFmtId="0" fontId="28" fillId="0" borderId="1" xfId="24" applyAlignment="1" applyProtection="1">
      <alignment horizontal="left" vertical="center" wrapText="1"/>
      <protection hidden="1"/>
    </xf>
    <xf numFmtId="49" fontId="27" fillId="24" borderId="1" xfId="3" applyNumberFormat="1" applyAlignment="1">
      <alignment horizontal="left" vertical="center" wrapText="1"/>
      <protection locked="0"/>
    </xf>
    <xf numFmtId="0" fontId="0" fillId="0" borderId="0" xfId="0" applyAlignment="1">
      <alignment horizontal="left" vertical="top" wrapText="1"/>
    </xf>
    <xf numFmtId="0" fontId="10" fillId="16" borderId="1" xfId="23" applyAlignment="1">
      <alignment horizontal="center" vertical="center" wrapText="1"/>
    </xf>
    <xf numFmtId="14" fontId="27" fillId="24" borderId="1" xfId="3" applyNumberFormat="1" applyAlignment="1">
      <alignment horizontal="left" vertical="center" wrapText="1"/>
      <protection locked="0"/>
    </xf>
    <xf numFmtId="0" fontId="46" fillId="0" borderId="37" xfId="0" applyFont="1" applyBorder="1" applyAlignment="1">
      <alignment horizontal="center" vertical="center" wrapText="1"/>
    </xf>
    <xf numFmtId="0" fontId="46" fillId="0" borderId="36" xfId="0" applyFont="1" applyBorder="1" applyAlignment="1">
      <alignment horizontal="center" vertical="center" wrapText="1"/>
    </xf>
    <xf numFmtId="0" fontId="46" fillId="29" borderId="37" xfId="0" applyFont="1" applyFill="1" applyBorder="1" applyAlignment="1">
      <alignment horizontal="center" vertical="center" wrapText="1"/>
    </xf>
    <xf numFmtId="0" fontId="46" fillId="29" borderId="40" xfId="0" applyFont="1" applyFill="1" applyBorder="1" applyAlignment="1">
      <alignment horizontal="center" vertical="center" wrapText="1"/>
    </xf>
    <xf numFmtId="0" fontId="46" fillId="29" borderId="36" xfId="0" applyFont="1" applyFill="1" applyBorder="1" applyAlignment="1">
      <alignment horizontal="center" vertical="center" wrapText="1"/>
    </xf>
    <xf numFmtId="0" fontId="51" fillId="29" borderId="37" xfId="0" applyFont="1" applyFill="1" applyBorder="1" applyAlignment="1">
      <alignment horizontal="center" vertical="center" wrapText="1"/>
    </xf>
    <xf numFmtId="0" fontId="51" fillId="29" borderId="40" xfId="0" applyFont="1" applyFill="1" applyBorder="1" applyAlignment="1">
      <alignment horizontal="center" vertical="center" wrapText="1"/>
    </xf>
    <xf numFmtId="0" fontId="51" fillId="29" borderId="36" xfId="0" applyFont="1" applyFill="1" applyBorder="1" applyAlignment="1">
      <alignment horizontal="center" vertical="center" wrapText="1"/>
    </xf>
    <xf numFmtId="0" fontId="52" fillId="0" borderId="2" xfId="0" applyFont="1" applyBorder="1" applyAlignment="1">
      <alignment horizontal="left" vertical="top" wrapText="1"/>
    </xf>
    <xf numFmtId="0" fontId="52" fillId="0" borderId="10" xfId="0" applyFont="1" applyBorder="1" applyAlignment="1">
      <alignment horizontal="left" vertical="top" wrapText="1"/>
    </xf>
    <xf numFmtId="0" fontId="51" fillId="0" borderId="35" xfId="0" applyFont="1" applyBorder="1" applyAlignment="1">
      <alignment horizontal="center" vertical="center" wrapText="1"/>
    </xf>
    <xf numFmtId="0" fontId="51" fillId="0" borderId="39" xfId="0" applyFont="1" applyBorder="1" applyAlignment="1">
      <alignment horizontal="center" vertical="center" wrapText="1"/>
    </xf>
    <xf numFmtId="0" fontId="51" fillId="0" borderId="38" xfId="0" applyFont="1" applyBorder="1" applyAlignment="1">
      <alignment horizontal="center" vertical="center" wrapText="1"/>
    </xf>
    <xf numFmtId="0" fontId="46" fillId="0" borderId="35" xfId="0" applyFont="1" applyBorder="1" applyAlignment="1">
      <alignment horizontal="center" vertical="center" wrapText="1"/>
    </xf>
    <xf numFmtId="0" fontId="46" fillId="0" borderId="39"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0" xfId="0" applyFont="1" applyAlignment="1">
      <alignment horizontal="left" vertical="center" wrapText="1"/>
    </xf>
    <xf numFmtId="0" fontId="44" fillId="0" borderId="37" xfId="0" applyFont="1" applyBorder="1" applyAlignment="1">
      <alignment horizontal="center" vertical="center" wrapText="1"/>
    </xf>
    <xf numFmtId="0" fontId="44" fillId="0" borderId="36" xfId="0" applyFont="1" applyBorder="1" applyAlignment="1">
      <alignment horizontal="center" vertical="center" wrapText="1"/>
    </xf>
    <xf numFmtId="0" fontId="47" fillId="0" borderId="37" xfId="0" applyFont="1" applyBorder="1" applyAlignment="1">
      <alignment horizontal="center" vertical="center" wrapText="1"/>
    </xf>
    <xf numFmtId="0" fontId="47" fillId="0" borderId="36" xfId="0" applyFont="1" applyBorder="1" applyAlignment="1">
      <alignment horizontal="center" vertical="center" wrapText="1"/>
    </xf>
    <xf numFmtId="0" fontId="47" fillId="0" borderId="35" xfId="0" applyFont="1" applyBorder="1" applyAlignment="1">
      <alignment horizontal="center" vertical="center" wrapText="1"/>
    </xf>
    <xf numFmtId="0" fontId="47" fillId="0" borderId="38" xfId="0" applyFont="1" applyBorder="1" applyAlignment="1">
      <alignment horizontal="center" vertical="center" wrapText="1"/>
    </xf>
    <xf numFmtId="0" fontId="10" fillId="17" borderId="26" xfId="26" applyBorder="1" applyAlignment="1">
      <alignment wrapText="1"/>
    </xf>
    <xf numFmtId="0" fontId="10" fillId="17" borderId="27" xfId="26" applyBorder="1" applyAlignment="1">
      <alignment wrapText="1"/>
    </xf>
    <xf numFmtId="0" fontId="10" fillId="17" borderId="28" xfId="26" applyBorder="1" applyAlignment="1">
      <alignment wrapText="1"/>
    </xf>
    <xf numFmtId="0" fontId="46" fillId="0" borderId="2" xfId="0" applyFont="1" applyBorder="1" applyAlignment="1">
      <alignment horizontal="left" vertical="top" wrapText="1"/>
    </xf>
    <xf numFmtId="0" fontId="46" fillId="0" borderId="10" xfId="0" applyFont="1" applyBorder="1" applyAlignment="1">
      <alignment horizontal="left" vertical="top" wrapText="1"/>
    </xf>
    <xf numFmtId="0" fontId="46" fillId="0" borderId="0" xfId="0" applyFont="1" applyAlignment="1">
      <alignment horizontal="left" wrapText="1"/>
    </xf>
    <xf numFmtId="0" fontId="10" fillId="17" borderId="22" xfId="26" applyAlignment="1">
      <alignment horizontal="left" wrapText="1"/>
    </xf>
  </cellXfs>
  <cellStyles count="40">
    <cellStyle name="20% - Accent1" xfId="32" builtinId="30" hidden="1"/>
    <cellStyle name="Bad" xfId="12" builtinId="27" hidden="1"/>
    <cellStyle name="Check Cell" xfId="29" builtinId="23" hidden="1"/>
    <cellStyle name="Comma" xfId="39" builtinId="3"/>
    <cellStyle name="Currency" xfId="37" builtinId="4"/>
    <cellStyle name="Explanatory Text" xfId="31" builtinId="53" hidden="1"/>
    <cellStyle name="Followed Hyperlink" xfId="5" builtinId="9" customBuiltin="1"/>
    <cellStyle name="Good" xfId="11" builtinId="26" hidden="1"/>
    <cellStyle name="Heading 1" xfId="20" builtinId="16" hidden="1"/>
    <cellStyle name="Heading 1" xfId="7" builtinId="16" hidden="1"/>
    <cellStyle name="Heading 1" xfId="17" xr:uid="{827A2D4A-7385-4E53-97FD-71BCCCD5F2E7}"/>
    <cellStyle name="Heading 2" xfId="8" builtinId="17" hidden="1"/>
    <cellStyle name="Heading 2" xfId="33" builtinId="17" customBuiltin="1"/>
    <cellStyle name="Heading 3" xfId="9" builtinId="18" hidden="1"/>
    <cellStyle name="Heading 3" xfId="34" xr:uid="{E719F22B-8762-4EB0-8669-209ED71251E1}"/>
    <cellStyle name="Heading 4" xfId="35" builtinId="19" hidden="1"/>
    <cellStyle name="Heading 4" xfId="10" builtinId="19" hidden="1"/>
    <cellStyle name="Hide Cell" xfId="25" xr:uid="{2243FA24-2F08-4FD5-AA9A-ED2C4FD21563}"/>
    <cellStyle name="Hyperlink" xfId="1" builtinId="8" customBuiltin="1"/>
    <cellStyle name="Input" xfId="14" builtinId="20" hidden="1"/>
    <cellStyle name="Input General" xfId="3" xr:uid="{FD8ACB3A-2E60-4E56-BDE0-F16C605B706F}"/>
    <cellStyle name="Locked Cell" xfId="18" xr:uid="{C5AC115B-4C70-4598-B33B-FF8931F43D69}"/>
    <cellStyle name="Locked Cell Bold" xfId="2" xr:uid="{00000000-0005-0000-0000-000003000000}"/>
    <cellStyle name="Locked Cell White" xfId="24" xr:uid="{8F7DEB48-FAC3-4610-9226-B7D4124C58C1}"/>
    <cellStyle name="Name Range Title" xfId="26" xr:uid="{46E703C9-C83A-4FAE-BD96-AD2C2F1C6BF7}"/>
    <cellStyle name="Neutral" xfId="13" builtinId="28" hidden="1"/>
    <cellStyle name="Normal" xfId="0" builtinId="0" customBuiltin="1"/>
    <cellStyle name="Note" xfId="15" builtinId="10" hidden="1"/>
    <cellStyle name="Output" xfId="28" builtinId="21" hidden="1"/>
    <cellStyle name="Percent" xfId="4" builtinId="5"/>
    <cellStyle name="Percent 2" xfId="38" xr:uid="{44F3F0DE-722B-4F05-8BB5-87AC0137E196}"/>
    <cellStyle name="Range Data" xfId="27" xr:uid="{7896B364-4370-470C-B83C-A03F3C77F542}"/>
    <cellStyle name="Sheet Heading" xfId="22" xr:uid="{9BC41EA3-605D-47B9-99C5-959AB6AED4CA}"/>
    <cellStyle name="Table Top 1" xfId="23" xr:uid="{8C0905FB-CD4E-49DB-B46F-8EC853259812}"/>
    <cellStyle name="Table Top 2" xfId="19" xr:uid="{DDE9671C-2664-4B42-B64A-D6F716A86511}"/>
    <cellStyle name="Table Top 3" xfId="21" xr:uid="{241A7E45-4EC5-408D-8C63-73DB54E40084}"/>
    <cellStyle name="Table Top 4" xfId="36" xr:uid="{FDC1E094-0D14-4F86-90B9-56EB940D9840}"/>
    <cellStyle name="Title" xfId="6" builtinId="15" hidden="1"/>
    <cellStyle name="Total" xfId="16" builtinId="25" hidden="1"/>
    <cellStyle name="Warning Text" xfId="30" builtinId="11" hidden="1"/>
  </cellStyles>
  <dxfs count="160">
    <dxf>
      <fill>
        <patternFill patternType="solid">
          <fgColor indexed="64"/>
          <bgColor theme="5" tint="0.79998168889431442"/>
        </patternFill>
      </fill>
      <border diagonalUp="0" diagonalDown="0">
        <left/>
        <right/>
        <top style="thin">
          <color indexed="64"/>
        </top>
        <bottom style="thin">
          <color indexed="64"/>
        </bottom>
        <vertical/>
        <horizontal/>
      </border>
    </dxf>
    <dxf>
      <numFmt numFmtId="166" formatCode="0.0"/>
      <fill>
        <patternFill patternType="solid">
          <fgColor indexed="64"/>
          <bgColor theme="5" tint="0.79998168889431442"/>
        </patternFill>
      </fill>
      <border diagonalUp="0" diagonalDown="0">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numFmt numFmtId="2" formatCode="0.00"/>
      <fill>
        <patternFill patternType="solid">
          <fgColor indexed="64"/>
          <bgColor theme="7" tint="0.79998168889431442"/>
        </patternFill>
      </fill>
      <border diagonalUp="0" diagonalDown="0">
        <left style="thin">
          <color auto="1"/>
        </left>
        <right style="thin">
          <color auto="1"/>
        </right>
        <top style="thin">
          <color auto="1"/>
        </top>
        <bottom/>
        <vertical/>
        <horizontal/>
      </border>
    </dxf>
    <dxf>
      <numFmt numFmtId="169" formatCode="0.000"/>
      <fill>
        <patternFill patternType="solid">
          <fgColor indexed="64"/>
          <bgColor theme="5" tint="0.79998168889431442"/>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5" tint="0.79998168889431442"/>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solid">
          <fgColor indexed="64"/>
          <bgColor theme="5" tint="0.79998168889431442"/>
        </patternFill>
      </fill>
    </dxf>
    <dxf>
      <border outline="0">
        <bottom style="thin">
          <color indexed="64"/>
        </bottom>
      </border>
    </dxf>
    <dxf>
      <font>
        <b val="0"/>
        <i val="0"/>
        <strike val="0"/>
        <condense val="0"/>
        <extend val="0"/>
        <outline val="0"/>
        <shadow val="0"/>
        <u val="none"/>
        <vertAlign val="baseline"/>
        <sz val="11"/>
        <color theme="0"/>
        <name val="Calibri"/>
        <family val="2"/>
        <scheme val="minor"/>
      </font>
      <fill>
        <patternFill patternType="solid">
          <fgColor indexed="64"/>
          <bgColor rgb="FF003C71"/>
        </patternFill>
      </fill>
      <alignment horizontal="general" vertical="bottom" textRotation="0" wrapText="1" indent="0" justifyLastLine="0" shrinkToFit="0" readingOrder="0"/>
      <border diagonalUp="0" diagonalDown="0" outline="0">
        <left style="thin">
          <color auto="1"/>
        </left>
        <right style="thin">
          <color auto="1"/>
        </right>
        <top/>
        <bottom/>
      </border>
    </dxf>
    <dxf>
      <fill>
        <patternFill patternType="mediumGray"/>
      </fill>
    </dxf>
    <dxf>
      <fill>
        <patternFill patternType="mediumGray"/>
      </fill>
    </dxf>
    <dxf>
      <numFmt numFmtId="0" formatCode="General"/>
    </dxf>
    <dxf>
      <numFmt numFmtId="0" formatCode="General"/>
    </dxf>
    <dxf>
      <numFmt numFmtId="0" formatCode="General"/>
    </dxf>
    <dxf>
      <numFmt numFmtId="0" formatCode="General"/>
    </dxf>
    <dxf>
      <font>
        <b/>
      </font>
    </dxf>
    <dxf>
      <numFmt numFmtId="165" formatCode="&quot;$&quot;#,##0"/>
    </dxf>
    <dxf>
      <numFmt numFmtId="165" formatCode="&quot;$&quot;#,##0"/>
    </dxf>
    <dxf>
      <numFmt numFmtId="165" formatCode="&quot;$&quot;#,##0"/>
    </dxf>
    <dxf>
      <numFmt numFmtId="13" formatCode="0%"/>
    </dxf>
    <dxf>
      <numFmt numFmtId="165" formatCode="&quot;$&quot;#,##0"/>
      <alignment horizontal="center" vertical="bottom" textRotation="0" wrapText="0" indent="0" justifyLastLine="0" shrinkToFit="0" readingOrder="0"/>
    </dxf>
    <dxf>
      <numFmt numFmtId="165" formatCode="&quot;$&quot;#,##0"/>
      <alignment horizontal="center" vertical="bottom" textRotation="0" wrapText="0" indent="0" justifyLastLine="0" shrinkToFit="0" readingOrder="0"/>
    </dxf>
    <dxf>
      <numFmt numFmtId="13" formatCode="0%"/>
      <alignment horizontal="center" vertical="bottom" textRotation="0" wrapText="0" indent="0" justifyLastLine="0" shrinkToFit="0" readingOrder="0"/>
    </dxf>
    <dxf>
      <numFmt numFmtId="165" formatCode="&quot;$&quot;#,##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8" formatCode="#,##0.000"/>
      <alignment horizontal="center" vertical="bottom" textRotation="0" wrapText="0" indent="0" justifyLastLine="0" shrinkToFit="0" readingOrder="0"/>
    </dxf>
    <dxf>
      <numFmt numFmtId="168" formatCode="#,##0.000"/>
      <alignment horizontal="center" vertical="bottom" textRotation="0" wrapText="0" indent="0" justifyLastLine="0" shrinkToFit="0" readingOrder="0"/>
    </dxf>
    <dxf>
      <numFmt numFmtId="167" formatCode="#,##0.0"/>
      <alignment horizontal="center" vertical="bottom" textRotation="0" wrapText="0" indent="0" justifyLastLine="0" shrinkToFit="0" readingOrder="0"/>
    </dxf>
    <dxf>
      <numFmt numFmtId="167" formatCode="#,##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0" formatCode="General"/>
    </dxf>
    <dxf>
      <alignment horizontal="center" vertical="bottom" textRotation="0" wrapText="1" indent="0" justifyLastLine="0" shrinkToFit="0" readingOrder="0"/>
    </dxf>
    <dxf>
      <numFmt numFmtId="171" formatCode="&quot;$&quot;#,##0.000"/>
    </dxf>
    <dxf>
      <alignment horizontal="general" vertical="bottom" textRotation="0" wrapText="0" indent="0" justifyLastLine="0" shrinkToFit="0" readingOrder="0"/>
    </dxf>
    <dxf>
      <numFmt numFmtId="166" formatCode="0.0"/>
    </dxf>
    <dxf>
      <numFmt numFmtId="0" formatCode="General"/>
    </dxf>
    <dxf>
      <numFmt numFmtId="164" formatCode="&quot;$&quot;#,##0.00"/>
    </dxf>
    <dxf>
      <numFmt numFmtId="164" formatCode="&quot;$&quot;#,##0.00"/>
    </dxf>
    <dxf>
      <numFmt numFmtId="164" formatCode="&quot;$&quot;#,##0.00"/>
    </dxf>
    <dxf>
      <numFmt numFmtId="0" formatCode="General"/>
    </dxf>
    <dxf>
      <fill>
        <patternFill patternType="none">
          <fgColor indexed="64"/>
          <bgColor indexed="65"/>
        </patternFill>
      </fill>
    </dxf>
    <dxf>
      <fill>
        <patternFill>
          <bgColor theme="2"/>
        </patternFill>
      </fill>
    </dxf>
    <dxf>
      <font>
        <b/>
        <i val="0"/>
        <strike val="0"/>
        <condense val="0"/>
        <extend val="0"/>
        <outline val="0"/>
        <shadow val="0"/>
        <u val="none"/>
        <vertAlign val="baseline"/>
        <sz val="10"/>
        <color theme="1"/>
        <name val="Arial"/>
        <family val="2"/>
        <scheme val="none"/>
      </font>
      <numFmt numFmtId="167" formatCode="#,##0.0"/>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1"/>
    </dxf>
    <dxf>
      <font>
        <strike val="0"/>
        <outline val="0"/>
        <shadow val="0"/>
        <u val="none"/>
        <vertAlign val="baseline"/>
        <name val="Arial"/>
        <family val="2"/>
        <scheme val="none"/>
      </font>
      <numFmt numFmtId="167" formatCode="#,##0.0"/>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1"/>
    </dxf>
    <dxf>
      <font>
        <b/>
        <i val="0"/>
        <strike val="0"/>
        <condense val="0"/>
        <extend val="0"/>
        <outline val="0"/>
        <shadow val="0"/>
        <u val="none"/>
        <vertAlign val="baseline"/>
        <sz val="10"/>
        <color theme="1"/>
        <name val="Arial"/>
        <family val="2"/>
        <scheme val="none"/>
      </font>
      <numFmt numFmtId="164" formatCode="&quot;$&quot;#,##0.0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name val="Arial"/>
        <family val="2"/>
        <scheme val="none"/>
      </font>
      <numFmt numFmtId="164" formatCode="&quot;$&quot;#,##0.0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i val="0"/>
        <strike val="0"/>
        <condense val="0"/>
        <extend val="0"/>
        <outline val="0"/>
        <shadow val="0"/>
        <u val="none"/>
        <vertAlign val="baseline"/>
        <sz val="10"/>
        <color theme="1"/>
        <name val="Arial"/>
        <family val="2"/>
        <scheme val="none"/>
      </font>
      <numFmt numFmtId="164" formatCode="&quot;$&quot;#,##0.0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name val="Arial"/>
        <family val="2"/>
        <scheme val="none"/>
      </font>
      <numFmt numFmtId="164" formatCode="&quot;$&quot;#,##0.0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i val="0"/>
        <strike val="0"/>
        <condense val="0"/>
        <extend val="0"/>
        <outline val="0"/>
        <shadow val="0"/>
        <u val="none"/>
        <vertAlign val="baseline"/>
        <sz val="10"/>
        <color theme="1"/>
        <name val="Arial"/>
        <family val="2"/>
        <scheme val="none"/>
      </font>
      <numFmt numFmtId="164" formatCode="&quot;$&quot;#,##0.0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name val="Arial"/>
        <family val="2"/>
        <scheme val="none"/>
      </font>
      <numFmt numFmtId="164" formatCode="&quot;$&quot;#,##0.0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i val="0"/>
        <strike val="0"/>
        <condense val="0"/>
        <extend val="0"/>
        <outline val="0"/>
        <shadow val="0"/>
        <u val="none"/>
        <vertAlign val="baseline"/>
        <sz val="10"/>
        <color theme="1"/>
        <name val="Arial"/>
        <family val="2"/>
        <scheme val="none"/>
      </font>
      <numFmt numFmtId="164" formatCode="&quot;$&quot;#,##0.0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name val="Arial"/>
        <family val="2"/>
        <scheme val="none"/>
      </font>
      <numFmt numFmtId="164" formatCode="&quot;$&quot;#,##0.0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i val="0"/>
        <strike val="0"/>
        <condense val="0"/>
        <extend val="0"/>
        <outline val="0"/>
        <shadow val="0"/>
        <u val="none"/>
        <vertAlign val="baseline"/>
        <sz val="10"/>
        <color theme="1"/>
        <name val="Arial"/>
        <family val="2"/>
        <scheme val="none"/>
      </font>
      <fill>
        <patternFill patternType="solid">
          <fgColor indexed="64"/>
          <bgColor theme="2"/>
        </patternFill>
      </fill>
      <alignment horizontal="left" vertical="center" textRotation="0" wrapText="1" indent="0" justifyLastLine="0" shrinkToFit="0" readingOrder="0"/>
      <border diagonalUp="0" diagonalDown="0" outline="0">
        <left/>
        <right style="thin">
          <color indexed="64"/>
        </right>
        <top style="thin">
          <color indexed="64"/>
        </top>
        <bottom/>
      </border>
    </dxf>
    <dxf>
      <font>
        <strike val="0"/>
        <outline val="0"/>
        <shadow val="0"/>
        <u val="none"/>
        <vertAlign val="baseline"/>
        <name val="Arial"/>
        <family val="2"/>
        <scheme val="none"/>
      </font>
      <numFmt numFmtId="164" formatCode="&quot;$&quot;#,##0.00"/>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font>
        <strike val="0"/>
        <outline val="0"/>
        <shadow val="0"/>
        <u val="none"/>
        <vertAlign val="baseline"/>
        <name val="Arial"/>
        <family val="2"/>
        <scheme val="none"/>
      </font>
      <alignment horizontal="left" textRotation="0" indent="0" justifyLastLine="0" shrinkToFit="0" readingOrder="0"/>
    </dxf>
    <dxf>
      <border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alignment horizontal="left" vertical="center" textRotation="0" wrapText="1" indent="0" justifyLastLine="0" shrinkToFit="0" readingOrder="0"/>
    </dxf>
    <dxf>
      <font>
        <strike val="0"/>
        <outline val="0"/>
        <shadow val="0"/>
        <u val="none"/>
        <vertAlign val="baseline"/>
        <name val="Arial"/>
        <family val="2"/>
        <scheme val="none"/>
      </font>
      <fill>
        <patternFill patternType="solid">
          <fgColor indexed="64"/>
          <bgColor theme="3"/>
        </patternFill>
      </fill>
      <alignment horizontal="left" textRotation="0" indent="0" justifyLastLine="0" shrinkToFit="0" readingOrder="0"/>
    </dxf>
    <dxf>
      <font>
        <b/>
        <i val="0"/>
        <strike val="0"/>
        <condense val="0"/>
        <extend val="0"/>
        <outline val="0"/>
        <shadow val="0"/>
        <u val="none"/>
        <vertAlign val="baseline"/>
        <sz val="10"/>
        <color theme="1"/>
        <name val="Arial"/>
        <family val="2"/>
        <scheme val="none"/>
      </font>
      <numFmt numFmtId="168" formatCode="#,##0.000"/>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1"/>
    </dxf>
    <dxf>
      <font>
        <strike val="0"/>
        <outline val="0"/>
        <shadow val="0"/>
        <u val="none"/>
        <vertAlign val="baseline"/>
        <name val="Arial"/>
        <family val="2"/>
        <scheme val="none"/>
      </font>
      <numFmt numFmtId="168" formatCode="#,##0.000"/>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1"/>
    </dxf>
    <dxf>
      <font>
        <b/>
        <i val="0"/>
        <strike val="0"/>
        <condense val="0"/>
        <extend val="0"/>
        <outline val="0"/>
        <shadow val="0"/>
        <u val="none"/>
        <vertAlign val="baseline"/>
        <sz val="10"/>
        <color theme="1"/>
        <name val="Arial"/>
        <family val="2"/>
        <scheme val="none"/>
      </font>
      <numFmt numFmtId="167" formatCode="#,##0.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name val="Arial"/>
        <family val="2"/>
        <scheme val="none"/>
      </font>
      <numFmt numFmtId="167" formatCode="#,##0.0"/>
      <alignment horizontal="left" vertical="center" textRotation="0" wrapText="1" indent="0" justifyLastLine="0" shrinkToFit="0" readingOrder="0"/>
      <border outline="0">
        <left style="thin">
          <color indexed="64"/>
        </left>
        <right style="thin">
          <color indexed="64"/>
        </right>
      </border>
      <protection locked="1" hidden="1"/>
    </dxf>
    <dxf>
      <font>
        <b/>
        <i val="0"/>
        <strike val="0"/>
        <condense val="0"/>
        <extend val="0"/>
        <outline val="0"/>
        <shadow val="0"/>
        <u val="none"/>
        <vertAlign val="baseline"/>
        <sz val="10"/>
        <color theme="1"/>
        <name val="Arial"/>
        <family val="2"/>
        <scheme val="none"/>
      </font>
      <fill>
        <patternFill patternType="solid">
          <fgColor indexed="64"/>
          <bgColor theme="2"/>
        </patternFill>
      </fill>
      <alignment horizontal="left" vertical="center" textRotation="0" wrapText="1" indent="0" justifyLastLine="0" shrinkToFit="0" readingOrder="0"/>
      <border diagonalUp="0" diagonalDown="0" outline="0">
        <left/>
        <right style="thin">
          <color indexed="64"/>
        </right>
        <top style="thin">
          <color indexed="64"/>
        </top>
        <bottom/>
      </border>
    </dxf>
    <dxf>
      <font>
        <strike val="0"/>
        <outline val="0"/>
        <shadow val="0"/>
        <u val="none"/>
        <vertAlign val="baseline"/>
        <name val="Arial"/>
        <family val="2"/>
        <scheme val="none"/>
      </font>
      <numFmt numFmtId="164" formatCode="&quot;$&quot;#,##0.00"/>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font>
        <strike val="0"/>
        <outline val="0"/>
        <shadow val="0"/>
        <u val="none"/>
        <vertAlign val="baseline"/>
        <name val="Arial"/>
        <family val="2"/>
        <scheme val="none"/>
      </font>
      <alignment horizontal="left" textRotation="0" indent="0" justifyLastLine="0" shrinkToFit="0" readingOrder="0"/>
    </dxf>
    <dxf>
      <border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alignment horizontal="left" textRotation="0" indent="0" justifyLastLine="0" shrinkToFit="0" readingOrder="0"/>
    </dxf>
    <dxf>
      <font>
        <strike val="0"/>
        <outline val="0"/>
        <shadow val="0"/>
        <u val="none"/>
        <vertAlign val="baseline"/>
        <name val="Arial"/>
        <family val="2"/>
        <scheme val="none"/>
      </font>
      <fill>
        <patternFill patternType="solid">
          <fgColor indexed="64"/>
          <bgColor theme="3"/>
        </patternFill>
      </fill>
      <alignment horizontal="left" textRotation="0" indent="0" justifyLastLine="0" shrinkToFit="0" readingOrder="0"/>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ont>
        <outline val="0"/>
        <shadow val="0"/>
        <u val="none"/>
        <vertAlign val="baseline"/>
        <name val="Arial"/>
        <family val="2"/>
        <scheme val="none"/>
      </font>
      <numFmt numFmtId="167" formatCode="#,##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168" formatCode="#,##0.0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167" formatCode="#,##0.0"/>
      <alignment horizontal="center" vertical="center" textRotation="0" wrapText="1" indent="0" justifyLastLine="0" shrinkToFit="0" readingOrder="0"/>
      <border outline="0">
        <left style="thin">
          <color indexed="64"/>
        </left>
        <right style="thin">
          <color indexed="64"/>
        </right>
      </border>
    </dxf>
    <dxf>
      <font>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4" formatCode="#,##0.00"/>
      <border outline="0">
        <left style="thin">
          <color indexed="64"/>
        </left>
        <right style="thin">
          <color indexed="64"/>
        </right>
      </border>
    </dxf>
    <dxf>
      <font>
        <outline val="0"/>
        <shadow val="0"/>
        <u val="none"/>
        <vertAlign val="baseline"/>
        <name val="Arial"/>
        <family val="2"/>
        <scheme val="none"/>
      </font>
      <numFmt numFmtId="4" formatCode="#,##0.00"/>
      <border outline="0">
        <right style="thin">
          <color indexed="64"/>
        </right>
      </border>
    </dxf>
    <dxf>
      <font>
        <outline val="0"/>
        <shadow val="0"/>
        <u val="none"/>
        <vertAlign val="baseline"/>
        <name val="Arial"/>
        <family val="2"/>
        <scheme val="none"/>
      </font>
      <numFmt numFmtId="3" formatCode="#,##0"/>
      <alignment horizontal="center" vertical="center" textRotation="0" wrapText="1" indent="0" justifyLastLine="0" shrinkToFit="0" readingOrder="0"/>
      <border outline="0">
        <left style="thin">
          <color indexed="64"/>
        </left>
        <right style="thin">
          <color indexed="64"/>
        </right>
      </border>
    </dxf>
    <dxf>
      <font>
        <outline val="0"/>
        <shadow val="0"/>
        <u val="none"/>
        <vertAlign val="baseline"/>
        <name val="Arial"/>
        <family val="2"/>
        <scheme val="none"/>
      </font>
      <numFmt numFmtId="0" formatCode="General"/>
      <alignment horizontal="center" vertical="center" textRotation="0" wrapText="1" indent="0" justifyLastLine="0" shrinkToFit="0" readingOrder="0"/>
      <border outline="0">
        <left style="thin">
          <color indexed="64"/>
        </left>
      </border>
    </dxf>
    <dxf>
      <font>
        <strike/>
        <outline val="0"/>
        <shadow val="0"/>
        <u val="none"/>
        <vertAlign val="baseline"/>
        <color rgb="FF000000"/>
        <name val="Arial"/>
        <family val="2"/>
        <scheme val="none"/>
      </font>
      <numFmt numFmtId="167" formatCode="#,##0.0"/>
      <alignment horizontal="center" vertical="center" textRotation="0" wrapText="1" indent="0" justifyLastLine="0" shrinkToFit="0" readingOrder="0"/>
      <border outline="0">
        <left style="thin">
          <color indexed="64"/>
        </left>
        <right style="thin">
          <color indexed="64"/>
        </right>
      </border>
    </dxf>
    <dxf>
      <font>
        <outline val="0"/>
        <shadow val="0"/>
        <u val="none"/>
        <vertAlign val="baseline"/>
        <name val="Arial"/>
        <family val="2"/>
        <scheme val="none"/>
      </font>
      <numFmt numFmtId="0" formatCode="General"/>
      <alignment horizontal="center" vertical="center" textRotation="0" wrapText="1" indent="0" justifyLastLine="0" shrinkToFit="0" readingOrder="0"/>
      <border outline="0">
        <left style="thin">
          <color indexed="64"/>
        </left>
        <right style="thin">
          <color indexed="64"/>
        </right>
      </border>
    </dxf>
    <dxf>
      <font>
        <outline val="0"/>
        <shadow val="0"/>
        <u val="none"/>
        <vertAlign val="baseline"/>
        <name val="Arial"/>
        <family val="2"/>
        <scheme val="none"/>
      </font>
      <fill>
        <patternFill patternType="solid">
          <fgColor indexed="64"/>
          <bgColor theme="0" tint="-4.9989318521683403E-2"/>
        </patternFill>
      </fill>
      <alignment horizontal="center" vertical="center" textRotation="0" wrapText="1" indent="0" justifyLastLine="0" shrinkToFit="0" readingOrder="0"/>
      <border>
        <left style="thin">
          <color indexed="64"/>
        </left>
      </border>
    </dxf>
    <dxf>
      <font>
        <outline val="0"/>
        <shadow val="0"/>
        <u val="none"/>
        <vertAlign val="baseline"/>
        <name val="Arial"/>
        <family val="2"/>
        <scheme val="none"/>
      </font>
      <fill>
        <patternFill patternType="solid">
          <fgColor indexed="64"/>
          <bgColor theme="0" tint="-4.9989318521683403E-2"/>
        </patternFill>
      </fill>
      <alignment horizontal="center" vertical="center" textRotation="0" wrapText="1" indent="0" justifyLastLine="0" shrinkToFit="0" readingOrder="0"/>
      <border>
        <right style="thin">
          <color indexed="64"/>
        </right>
      </border>
    </dxf>
    <dxf>
      <font>
        <outline val="0"/>
        <shadow val="0"/>
        <u val="none"/>
        <vertAlign val="baseline"/>
        <name val="Arial"/>
        <family val="2"/>
        <scheme val="none"/>
      </font>
      <alignment horizontal="center" vertical="center" textRotation="0" wrapText="1" indent="0" justifyLastLine="0" shrinkToFit="0" readingOrder="0"/>
      <border outline="0">
        <left style="thin">
          <color indexed="64"/>
        </left>
        <right style="thin">
          <color indexed="64"/>
        </right>
      </border>
    </dxf>
    <dxf>
      <font>
        <outline val="0"/>
        <shadow val="0"/>
        <u val="none"/>
        <vertAlign val="baseline"/>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outline val="0"/>
        <shadow val="0"/>
        <u val="none"/>
        <vertAlign val="baseline"/>
        <name val="Arial"/>
        <family val="2"/>
        <scheme val="none"/>
      </font>
    </dxf>
    <dxf>
      <border outline="0">
        <bottom style="thin">
          <color rgb="FF000000"/>
        </bottom>
      </border>
    </dxf>
    <dxf>
      <font>
        <outline val="0"/>
        <shadow val="0"/>
        <u val="none"/>
        <vertAlign val="baseline"/>
        <name val="Arial"/>
        <family val="2"/>
        <scheme val="none"/>
      </font>
      <alignment horizontal="left" textRotation="0" indent="0" justifyLastLine="0" shrinkToFit="0" readingOrder="0"/>
      <border diagonalUp="0" diagonalDown="0" outline="0">
        <left style="thin">
          <color auto="1"/>
        </left>
        <right style="thin">
          <color auto="1"/>
        </right>
        <top/>
        <bottom/>
      </border>
    </dxf>
    <dxf>
      <fill>
        <patternFill>
          <bgColor theme="2"/>
        </patternFill>
      </fill>
    </dxf>
    <dxf>
      <font>
        <outline val="0"/>
        <shadow val="0"/>
        <u val="none"/>
        <vertAlign val="baseline"/>
        <name val="Arial"/>
        <family val="2"/>
        <scheme val="none"/>
      </font>
      <numFmt numFmtId="167" formatCode="#,##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168" formatCode="#,##0.0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167" formatCode="#,##0.0"/>
      <alignment horizontal="center" vertical="center" textRotation="0" wrapText="1" indent="0" justifyLastLine="0" shrinkToFit="0" readingOrder="0"/>
      <border outline="0">
        <left style="thin">
          <color indexed="64"/>
        </left>
        <right style="thin">
          <color indexed="64"/>
        </right>
      </border>
    </dxf>
    <dxf>
      <font>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167" formatCode="#,##0.0"/>
      <border outline="0">
        <left style="thin">
          <color indexed="64"/>
        </left>
        <right style="thin">
          <color indexed="64"/>
        </right>
      </border>
    </dxf>
    <dxf>
      <font>
        <outline val="0"/>
        <shadow val="0"/>
        <u val="none"/>
        <vertAlign val="baseline"/>
        <name val="Arial"/>
        <family val="2"/>
        <scheme val="none"/>
      </font>
      <numFmt numFmtId="167" formatCode="#,##0.0"/>
      <border outline="0">
        <left style="thin">
          <color indexed="64"/>
        </left>
        <right style="thin">
          <color indexed="64"/>
        </right>
      </border>
    </dxf>
    <dxf>
      <font>
        <outline val="0"/>
        <shadow val="0"/>
        <u val="none"/>
        <vertAlign val="baseline"/>
        <name val="Arial"/>
        <family val="2"/>
        <scheme val="none"/>
      </font>
      <numFmt numFmtId="167" formatCode="#,##0.0"/>
      <alignment horizontal="center" vertical="center" textRotation="0" wrapText="1" indent="0" justifyLastLine="0" shrinkToFit="0" readingOrder="0"/>
    </dxf>
    <dxf>
      <font>
        <outline val="0"/>
        <shadow val="0"/>
        <u val="none"/>
        <vertAlign val="baseline"/>
        <name val="Arial"/>
        <family val="2"/>
        <scheme val="none"/>
      </font>
      <numFmt numFmtId="167" formatCode="#,##0.0"/>
      <alignment horizontal="center" vertical="center" textRotation="0" wrapText="1" indent="0" justifyLastLine="0" shrinkToFit="0" readingOrder="0"/>
      <border outline="0">
        <left style="thin">
          <color indexed="64"/>
        </left>
        <right style="thin">
          <color indexed="64"/>
        </right>
      </border>
    </dxf>
    <dxf>
      <font>
        <outline val="0"/>
        <shadow val="0"/>
        <u val="none"/>
        <vertAlign val="baseline"/>
        <name val="Arial"/>
        <family val="2"/>
        <scheme val="none"/>
      </font>
      <numFmt numFmtId="2" formatCode="0.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2" formatCode="0.00"/>
      <alignment horizontal="center" vertical="center" textRotation="0" wrapText="1" indent="0" justifyLastLine="0" shrinkToFit="0" readingOrder="0"/>
    </dxf>
    <dxf>
      <font>
        <outline val="0"/>
        <shadow val="0"/>
        <u val="none"/>
        <vertAlign val="baseline"/>
        <name val="Arial"/>
        <family val="2"/>
        <scheme val="none"/>
      </font>
      <numFmt numFmtId="0" formatCode="General"/>
      <alignment horizontal="center" vertical="center" textRotation="0" wrapText="1" indent="0" justifyLastLine="0" shrinkToFit="0" readingOrder="0"/>
      <border outline="0">
        <right style="thin">
          <color indexed="64"/>
        </right>
      </border>
    </dxf>
    <dxf>
      <font>
        <outline val="0"/>
        <shadow val="0"/>
        <u val="none"/>
        <vertAlign val="baseline"/>
        <name val="Arial"/>
        <family val="2"/>
        <scheme val="none"/>
      </font>
      <numFmt numFmtId="0" formatCode="General"/>
      <alignment horizontal="center" vertical="center" textRotation="0" wrapText="1" indent="0" justifyLastLine="0" shrinkToFit="0" readingOrder="0"/>
    </dxf>
    <dxf>
      <font>
        <strike/>
        <outline val="0"/>
        <shadow val="0"/>
        <u val="none"/>
        <vertAlign val="baseline"/>
        <color rgb="FF000000"/>
        <name val="Arial"/>
        <family val="2"/>
        <scheme val="none"/>
      </font>
      <numFmt numFmtId="167" formatCode="#,##0.0"/>
      <alignment horizontal="center" vertical="center" textRotation="0" wrapText="1" indent="0" justifyLastLine="0" shrinkToFit="0" readingOrder="0"/>
      <border outline="0">
        <left style="thin">
          <color indexed="64"/>
        </left>
        <right style="thin">
          <color indexed="64"/>
        </right>
      </border>
    </dxf>
    <dxf>
      <font>
        <outline val="0"/>
        <shadow val="0"/>
        <u val="none"/>
        <vertAlign val="baseline"/>
        <name val="Arial"/>
        <family val="2"/>
        <scheme val="none"/>
      </font>
      <numFmt numFmtId="0" formatCode="General"/>
      <alignment horizontal="center" vertical="center" textRotation="0" wrapText="1" indent="0" justifyLastLine="0" shrinkToFit="0" readingOrder="0"/>
      <border outline="0">
        <left style="thin">
          <color indexed="64"/>
        </left>
        <right style="thin">
          <color indexed="64"/>
        </right>
      </border>
    </dxf>
    <dxf>
      <font>
        <outline val="0"/>
        <shadow val="0"/>
        <u val="none"/>
        <vertAlign val="baseline"/>
        <name val="Arial"/>
        <family val="2"/>
        <scheme val="none"/>
      </font>
      <fill>
        <patternFill patternType="solid">
          <fgColor indexed="64"/>
          <bgColor theme="0" tint="-4.9989318521683403E-2"/>
        </patternFill>
      </fill>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fill>
        <patternFill patternType="solid">
          <fgColor indexed="64"/>
          <bgColor theme="0" tint="-4.9989318521683403E-2"/>
        </patternFill>
      </fill>
      <alignment horizontal="center" vertical="center" textRotation="0" wrapText="1" indent="0" justifyLastLine="0" shrinkToFit="0" readingOrder="0"/>
      <border outline="0">
        <right style="thin">
          <color indexed="64"/>
        </right>
      </border>
    </dxf>
    <dxf>
      <font>
        <outline val="0"/>
        <shadow val="0"/>
        <u val="none"/>
        <vertAlign val="baseline"/>
        <name val="Arial"/>
        <family val="2"/>
        <scheme val="none"/>
      </font>
      <alignment horizontal="center" vertical="center" textRotation="0" wrapText="1" indent="0" justifyLastLine="0" shrinkToFit="0" readingOrder="0"/>
      <border outline="0">
        <left style="thin">
          <color indexed="64"/>
        </left>
        <right style="thin">
          <color indexed="64"/>
        </right>
      </border>
    </dxf>
    <dxf>
      <font>
        <outline val="0"/>
        <shadow val="0"/>
        <u val="none"/>
        <vertAlign val="baseline"/>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outline val="0"/>
        <shadow val="0"/>
        <u val="none"/>
        <vertAlign val="baseline"/>
        <name val="Arial"/>
        <family val="2"/>
        <scheme val="none"/>
      </font>
    </dxf>
    <dxf>
      <border outline="0">
        <bottom style="thin">
          <color indexed="64"/>
        </bottom>
      </border>
    </dxf>
    <dxf>
      <font>
        <outline val="0"/>
        <shadow val="0"/>
        <u val="none"/>
        <vertAlign val="baseline"/>
        <name val="Arial"/>
        <family val="2"/>
        <scheme val="none"/>
      </font>
      <alignment horizontal="left" textRotation="0" indent="0" justifyLastLine="0" shrinkToFit="0" readingOrder="0"/>
      <border diagonalUp="0" diagonalDown="0" outline="0">
        <left style="thin">
          <color auto="1"/>
        </left>
        <right style="thin">
          <color auto="1"/>
        </right>
        <top/>
        <bottom/>
      </border>
    </dxf>
    <dxf>
      <fill>
        <patternFill>
          <bgColor theme="2"/>
        </patternFill>
      </fill>
    </dxf>
    <dxf>
      <fill>
        <patternFill patternType="solid">
          <fgColor auto="1"/>
          <bgColor rgb="FFF7F7F7"/>
        </patternFill>
      </fill>
    </dxf>
    <dxf>
      <fill>
        <patternFill patternType="solid">
          <fgColor auto="1"/>
          <bgColor theme="0" tint="-0.1499679555650502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patternType="solid">
          <fgColor theme="5" tint="0.79998168889431442"/>
          <bgColor theme="5" tint="0.79998168889431442"/>
        </patternFill>
      </fill>
    </dxf>
    <dxf>
      <fill>
        <patternFill patternType="solid">
          <fgColor theme="5" tint="0.79998168889431442"/>
          <bgColor theme="5" tint="0.79998168889431442"/>
        </patternFill>
      </fill>
    </dxf>
    <dxf>
      <font>
        <b/>
        <color theme="1"/>
      </font>
    </dxf>
    <dxf>
      <font>
        <b/>
        <color theme="1"/>
      </font>
    </dxf>
    <dxf>
      <font>
        <b/>
        <color theme="1"/>
      </font>
      <border>
        <top style="double">
          <color theme="5"/>
        </top>
      </border>
    </dxf>
    <dxf>
      <font>
        <b/>
        <i val="0"/>
        <strike val="0"/>
        <color theme="0"/>
      </font>
      <fill>
        <patternFill>
          <bgColor theme="5"/>
        </patternFill>
      </fill>
      <border>
        <bottom style="medium">
          <color theme="5"/>
        </bottom>
      </border>
    </dxf>
    <dxf>
      <font>
        <color theme="1"/>
      </font>
      <border>
        <left style="thin">
          <color theme="5"/>
        </left>
        <right style="thin">
          <color theme="5"/>
        </right>
        <top style="thin">
          <color theme="5"/>
        </top>
        <bottom style="thin">
          <color theme="5"/>
        </bottom>
        <vertical style="thin">
          <color theme="5"/>
        </vertical>
        <horizontal style="thin">
          <color theme="5"/>
        </horizontal>
      </border>
    </dxf>
    <dxf>
      <fill>
        <patternFill patternType="solid">
          <fgColor theme="0"/>
          <bgColor rgb="FFFFEAA7"/>
        </patternFill>
      </fill>
    </dxf>
    <dxf>
      <fill>
        <patternFill patternType="solid">
          <fgColor theme="7"/>
          <bgColor rgb="FFFFD54F"/>
        </patternFill>
      </fill>
    </dxf>
    <dxf>
      <border>
        <vertical style="thin">
          <color auto="1"/>
        </vertical>
        <horizontal style="thin">
          <color auto="1"/>
        </horizontal>
      </border>
    </dxf>
    <dxf>
      <fill>
        <patternFill patternType="gray125">
          <fgColor theme="7"/>
        </patternFill>
      </fill>
    </dxf>
    <dxf>
      <fill>
        <patternFill patternType="mediumGray">
          <fgColor theme="7"/>
        </patternFill>
      </fill>
    </dxf>
    <dxf>
      <border>
        <vertical style="thin">
          <color auto="1"/>
        </vertical>
        <horizontal style="thin">
          <color auto="1"/>
        </horizontal>
      </border>
    </dxf>
  </dxfs>
  <tableStyles count="5" defaultTableStyle="Lookup Table" defaultPivotStyle="PivotStyleLight16">
    <tableStyle name="Input Cells" pivot="0" count="3" xr9:uid="{00000000-0011-0000-FFFF-FFFF00000000}">
      <tableStyleElement type="wholeTable" dxfId="159"/>
      <tableStyleElement type="firstRowStripe" dxfId="158"/>
      <tableStyleElement type="secondRowStripe" dxfId="157"/>
    </tableStyle>
    <tableStyle name="Input Cells 2" pivot="0" count="3" xr9:uid="{C2C6F8B6-F1BF-4C38-8C6C-F5810E96A7ED}">
      <tableStyleElement type="wholeTable" dxfId="156"/>
      <tableStyleElement type="firstRowStripe" dxfId="155"/>
      <tableStyleElement type="secondRowStripe" dxfId="154"/>
    </tableStyle>
    <tableStyle name="Invisible" pivot="0" table="0" count="0" xr9:uid="{608B31E0-24D9-463C-B6F1-B39AD8790504}"/>
    <tableStyle name="Lookup Table" pivot="0" count="7" xr9:uid="{7A430CEC-830A-4AC1-B89A-72EA92F001D4}">
      <tableStyleElement type="wholeTable" dxfId="153"/>
      <tableStyleElement type="headerRow" dxfId="152"/>
      <tableStyleElement type="totalRow" dxfId="151"/>
      <tableStyleElement type="firstColumn" dxfId="150"/>
      <tableStyleElement type="lastColumn" dxfId="149"/>
      <tableStyleElement type="firstRowStripe" dxfId="148"/>
      <tableStyleElement type="firstColumnStripe" dxfId="147"/>
    </tableStyle>
    <tableStyle name="No Input" pivot="0" count="3" xr9:uid="{6B172CA5-6E53-4EC8-A05C-2C0F8F85993F}">
      <tableStyleElement type="wholeTable" dxfId="146"/>
      <tableStyleElement type="firstRowStripe" dxfId="145"/>
      <tableStyleElement type="secondRowStripe" dxfId="144"/>
    </tableStyle>
  </tableStyles>
  <colors>
    <mruColors>
      <color rgb="FF8DC63F"/>
      <color rgb="FFB41E83"/>
      <color rgb="FFC0C0C0"/>
      <color rgb="FF002D56"/>
      <color rgb="FF000000"/>
      <color rgb="FF006E51"/>
      <color rgb="FFC9E4A6"/>
      <color rgb="FFFFF2CC"/>
      <color rgb="FFFFFFCC"/>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4.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1</xdr:col>
      <xdr:colOff>26671</xdr:colOff>
      <xdr:row>0</xdr:row>
      <xdr:rowOff>227394</xdr:rowOff>
    </xdr:from>
    <xdr:ext cx="1874520" cy="567543"/>
    <xdr:pic>
      <xdr:nvPicPr>
        <xdr:cNvPr id="2" name="Picture 1">
          <a:extLst>
            <a:ext uri="{FF2B5EF4-FFF2-40B4-BE49-F238E27FC236}">
              <a16:creationId xmlns:a16="http://schemas.microsoft.com/office/drawing/2014/main" id="{391E5E12-4AF4-41CF-9353-7059740770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971" y="227394"/>
          <a:ext cx="1874520" cy="567543"/>
        </a:xfrm>
        <a:prstGeom prst="rect">
          <a:avLst/>
        </a:prstGeom>
      </xdr:spPr>
    </xdr:pic>
    <xdr:clientData/>
  </xdr:oneCellAnchor>
  <xdr:twoCellAnchor editAs="oneCell">
    <xdr:from>
      <xdr:col>1</xdr:col>
      <xdr:colOff>0</xdr:colOff>
      <xdr:row>27</xdr:row>
      <xdr:rowOff>0</xdr:rowOff>
    </xdr:from>
    <xdr:to>
      <xdr:col>2</xdr:col>
      <xdr:colOff>104775</xdr:colOff>
      <xdr:row>27</xdr:row>
      <xdr:rowOff>257175</xdr:rowOff>
    </xdr:to>
    <xdr:pic>
      <xdr:nvPicPr>
        <xdr:cNvPr id="7" name="Picture 6">
          <a:extLst>
            <a:ext uri="{FF2B5EF4-FFF2-40B4-BE49-F238E27FC236}">
              <a16:creationId xmlns:a16="http://schemas.microsoft.com/office/drawing/2014/main" id="{537BFE1D-5173-4474-9694-E8C0FFA00E66}"/>
            </a:ext>
            <a:ext uri="{147F2762-F138-4A5C-976F-8EAC2B608ADB}">
              <a16:predDERef xmlns:a16="http://schemas.microsoft.com/office/drawing/2014/main" pred="{391E5E12-4AF4-41CF-9353-70597407708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300" y="15792450"/>
          <a:ext cx="1047750" cy="2571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144780</xdr:colOff>
      <xdr:row>0</xdr:row>
      <xdr:rowOff>83820</xdr:rowOff>
    </xdr:from>
    <xdr:to>
      <xdr:col>1</xdr:col>
      <xdr:colOff>1557751</xdr:colOff>
      <xdr:row>0</xdr:row>
      <xdr:rowOff>567690</xdr:rowOff>
    </xdr:to>
    <xdr:pic>
      <xdr:nvPicPr>
        <xdr:cNvPr id="3" name="Picture 2">
          <a:extLst>
            <a:ext uri="{FF2B5EF4-FFF2-40B4-BE49-F238E27FC236}">
              <a16:creationId xmlns:a16="http://schemas.microsoft.com/office/drawing/2014/main" id="{E6075330-BE49-46B1-A29F-0089EFA46F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780" y="83820"/>
          <a:ext cx="1565371" cy="480060"/>
        </a:xfrm>
        <a:prstGeom prst="rect">
          <a:avLst/>
        </a:prstGeom>
      </xdr:spPr>
    </xdr:pic>
    <xdr:clientData/>
  </xdr:twoCellAnchor>
  <xdr:twoCellAnchor editAs="oneCell">
    <xdr:from>
      <xdr:col>1</xdr:col>
      <xdr:colOff>22860</xdr:colOff>
      <xdr:row>43</xdr:row>
      <xdr:rowOff>45720</xdr:rowOff>
    </xdr:from>
    <xdr:to>
      <xdr:col>1</xdr:col>
      <xdr:colOff>1066800</xdr:colOff>
      <xdr:row>44</xdr:row>
      <xdr:rowOff>137160</xdr:rowOff>
    </xdr:to>
    <xdr:pic>
      <xdr:nvPicPr>
        <xdr:cNvPr id="4" name="Picture 3">
          <a:extLst>
            <a:ext uri="{FF2B5EF4-FFF2-40B4-BE49-F238E27FC236}">
              <a16:creationId xmlns:a16="http://schemas.microsoft.com/office/drawing/2014/main" id="{8CC35D45-51D1-4D0D-BE93-12D9B149FA2F}"/>
            </a:ext>
            <a:ext uri="{147F2762-F138-4A5C-976F-8EAC2B608ADB}">
              <a16:predDERef xmlns:a16="http://schemas.microsoft.com/office/drawing/2014/main" pred="{E6075330-BE49-46B1-A29F-0089EFA46FA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5260" y="9204960"/>
          <a:ext cx="1043940" cy="2514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20955</xdr:colOff>
      <xdr:row>0</xdr:row>
      <xdr:rowOff>232523</xdr:rowOff>
    </xdr:from>
    <xdr:to>
      <xdr:col>1</xdr:col>
      <xdr:colOff>1626870</xdr:colOff>
      <xdr:row>0</xdr:row>
      <xdr:rowOff>705403</xdr:rowOff>
    </xdr:to>
    <xdr:pic>
      <xdr:nvPicPr>
        <xdr:cNvPr id="2" name="Picture 1">
          <a:extLst>
            <a:ext uri="{FF2B5EF4-FFF2-40B4-BE49-F238E27FC236}">
              <a16:creationId xmlns:a16="http://schemas.microsoft.com/office/drawing/2014/main" id="{E708C688-6E51-44D5-B2EB-3A3849D32F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232523"/>
          <a:ext cx="1605915" cy="472880"/>
        </a:xfrm>
        <a:prstGeom prst="rect">
          <a:avLst/>
        </a:prstGeom>
      </xdr:spPr>
    </xdr:pic>
    <xdr:clientData/>
  </xdr:twoCellAnchor>
  <xdr:twoCellAnchor editAs="oneCell">
    <xdr:from>
      <xdr:col>1</xdr:col>
      <xdr:colOff>45720</xdr:colOff>
      <xdr:row>22</xdr:row>
      <xdr:rowOff>22860</xdr:rowOff>
    </xdr:from>
    <xdr:to>
      <xdr:col>1</xdr:col>
      <xdr:colOff>1097280</xdr:colOff>
      <xdr:row>23</xdr:row>
      <xdr:rowOff>121920</xdr:rowOff>
    </xdr:to>
    <xdr:pic>
      <xdr:nvPicPr>
        <xdr:cNvPr id="4" name="Picture 3">
          <a:extLst>
            <a:ext uri="{FF2B5EF4-FFF2-40B4-BE49-F238E27FC236}">
              <a16:creationId xmlns:a16="http://schemas.microsoft.com/office/drawing/2014/main" id="{D5F9EE6C-6D90-480D-8503-FAF9A7337FE6}"/>
            </a:ext>
            <a:ext uri="{147F2762-F138-4A5C-976F-8EAC2B608ADB}">
              <a16:predDERef xmlns:a16="http://schemas.microsoft.com/office/drawing/2014/main" pred="{E708C688-6E51-44D5-B2EB-3A3849D32F9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7640" y="4511040"/>
          <a:ext cx="1051560" cy="2590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72390</xdr:colOff>
      <xdr:row>0</xdr:row>
      <xdr:rowOff>177165</xdr:rowOff>
    </xdr:from>
    <xdr:to>
      <xdr:col>3</xdr:col>
      <xdr:colOff>599536</xdr:colOff>
      <xdr:row>0</xdr:row>
      <xdr:rowOff>651510</xdr:rowOff>
    </xdr:to>
    <xdr:pic>
      <xdr:nvPicPr>
        <xdr:cNvPr id="3" name="Picture 2">
          <a:extLst>
            <a:ext uri="{FF2B5EF4-FFF2-40B4-BE49-F238E27FC236}">
              <a16:creationId xmlns:a16="http://schemas.microsoft.com/office/drawing/2014/main" id="{C769A26C-175F-4CCF-A5DD-727621E434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7170" y="177165"/>
          <a:ext cx="1592041" cy="474345"/>
        </a:xfrm>
        <a:prstGeom prst="rect">
          <a:avLst/>
        </a:prstGeom>
      </xdr:spPr>
    </xdr:pic>
    <xdr:clientData/>
  </xdr:twoCellAnchor>
  <xdr:twoCellAnchor editAs="oneCell">
    <xdr:from>
      <xdr:col>1</xdr:col>
      <xdr:colOff>41910</xdr:colOff>
      <xdr:row>60</xdr:row>
      <xdr:rowOff>1905</xdr:rowOff>
    </xdr:from>
    <xdr:to>
      <xdr:col>3</xdr:col>
      <xdr:colOff>26670</xdr:colOff>
      <xdr:row>61</xdr:row>
      <xdr:rowOff>95250</xdr:rowOff>
    </xdr:to>
    <xdr:pic>
      <xdr:nvPicPr>
        <xdr:cNvPr id="4" name="Picture 3">
          <a:extLst>
            <a:ext uri="{FF2B5EF4-FFF2-40B4-BE49-F238E27FC236}">
              <a16:creationId xmlns:a16="http://schemas.microsoft.com/office/drawing/2014/main" id="{673137B7-2856-431B-8181-FC289A405DD3}"/>
            </a:ext>
            <a:ext uri="{147F2762-F138-4A5C-976F-8EAC2B608ADB}">
              <a16:predDERef xmlns:a16="http://schemas.microsoft.com/office/drawing/2014/main" pred="{C769A26C-175F-4CCF-A5DD-727621E4340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6690" y="10967085"/>
          <a:ext cx="1051560" cy="25336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41910</xdr:colOff>
      <xdr:row>60</xdr:row>
      <xdr:rowOff>114300</xdr:rowOff>
    </xdr:from>
    <xdr:to>
      <xdr:col>3</xdr:col>
      <xdr:colOff>64770</xdr:colOff>
      <xdr:row>62</xdr:row>
      <xdr:rowOff>49530</xdr:rowOff>
    </xdr:to>
    <xdr:pic>
      <xdr:nvPicPr>
        <xdr:cNvPr id="2" name="Picture 1">
          <a:extLst>
            <a:ext uri="{FF2B5EF4-FFF2-40B4-BE49-F238E27FC236}">
              <a16:creationId xmlns:a16="http://schemas.microsoft.com/office/drawing/2014/main" id="{5CF43883-2745-4217-9F27-2B5AD03515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6690" y="11109960"/>
          <a:ext cx="1051560" cy="255270"/>
        </a:xfrm>
        <a:prstGeom prst="rect">
          <a:avLst/>
        </a:prstGeom>
      </xdr:spPr>
    </xdr:pic>
    <xdr:clientData/>
  </xdr:twoCellAnchor>
  <xdr:twoCellAnchor editAs="oneCell">
    <xdr:from>
      <xdr:col>1</xdr:col>
      <xdr:colOff>13335</xdr:colOff>
      <xdr:row>0</xdr:row>
      <xdr:rowOff>118110</xdr:rowOff>
    </xdr:from>
    <xdr:to>
      <xdr:col>3</xdr:col>
      <xdr:colOff>574771</xdr:colOff>
      <xdr:row>0</xdr:row>
      <xdr:rowOff>605790</xdr:rowOff>
    </xdr:to>
    <xdr:pic>
      <xdr:nvPicPr>
        <xdr:cNvPr id="3" name="Picture 2">
          <a:extLst>
            <a:ext uri="{FF2B5EF4-FFF2-40B4-BE49-F238E27FC236}">
              <a16:creationId xmlns:a16="http://schemas.microsoft.com/office/drawing/2014/main" id="{FFD79419-EF66-4386-9B03-4DD927CC7EA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8115" y="118110"/>
          <a:ext cx="1588231" cy="4762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40005</xdr:colOff>
      <xdr:row>0</xdr:row>
      <xdr:rowOff>114366</xdr:rowOff>
    </xdr:from>
    <xdr:to>
      <xdr:col>1</xdr:col>
      <xdr:colOff>1822773</xdr:colOff>
      <xdr:row>0</xdr:row>
      <xdr:rowOff>651510</xdr:rowOff>
    </xdr:to>
    <xdr:pic>
      <xdr:nvPicPr>
        <xdr:cNvPr id="2" name="Picture 1">
          <a:extLst>
            <a:ext uri="{FF2B5EF4-FFF2-40B4-BE49-F238E27FC236}">
              <a16:creationId xmlns:a16="http://schemas.microsoft.com/office/drawing/2014/main" id="{FA98B2D4-FFD4-4CF9-ABBB-4DA99BBD8E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4305" y="114366"/>
          <a:ext cx="1773243" cy="540954"/>
        </a:xfrm>
        <a:prstGeom prst="rect">
          <a:avLst/>
        </a:prstGeom>
      </xdr:spPr>
    </xdr:pic>
    <xdr:clientData/>
  </xdr:twoCellAnchor>
  <xdr:twoCellAnchor editAs="oneCell">
    <xdr:from>
      <xdr:col>1</xdr:col>
      <xdr:colOff>60960</xdr:colOff>
      <xdr:row>31</xdr:row>
      <xdr:rowOff>7620</xdr:rowOff>
    </xdr:from>
    <xdr:to>
      <xdr:col>1</xdr:col>
      <xdr:colOff>1005840</xdr:colOff>
      <xdr:row>32</xdr:row>
      <xdr:rowOff>91440</xdr:rowOff>
    </xdr:to>
    <xdr:pic>
      <xdr:nvPicPr>
        <xdr:cNvPr id="3" name="Picture 2">
          <a:extLst>
            <a:ext uri="{FF2B5EF4-FFF2-40B4-BE49-F238E27FC236}">
              <a16:creationId xmlns:a16="http://schemas.microsoft.com/office/drawing/2014/main" id="{BDA23FD2-2374-4322-BC63-E7E4C0D24EBD}"/>
            </a:ext>
            <a:ext uri="{147F2762-F138-4A5C-976F-8EAC2B608ADB}">
              <a16:predDERef xmlns:a16="http://schemas.microsoft.com/office/drawing/2014/main" pred="{FA98B2D4-FFD4-4CF9-ABBB-4DA99BBD8EB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5260" y="6774180"/>
          <a:ext cx="944880" cy="2438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714375</xdr:colOff>
      <xdr:row>0</xdr:row>
      <xdr:rowOff>85725</xdr:rowOff>
    </xdr:from>
    <xdr:to>
      <xdr:col>7</xdr:col>
      <xdr:colOff>70089</xdr:colOff>
      <xdr:row>5</xdr:row>
      <xdr:rowOff>57703</xdr:rowOff>
    </xdr:to>
    <xdr:pic>
      <xdr:nvPicPr>
        <xdr:cNvPr id="2" name="Picture 1">
          <a:extLst>
            <a:ext uri="{FF2B5EF4-FFF2-40B4-BE49-F238E27FC236}">
              <a16:creationId xmlns:a16="http://schemas.microsoft.com/office/drawing/2014/main" id="{0D1A2153-FBDB-4DDA-9BD7-739133D337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67225" y="85725"/>
          <a:ext cx="2927589" cy="886378"/>
        </a:xfrm>
        <a:prstGeom prst="rect">
          <a:avLst/>
        </a:prstGeom>
      </xdr:spPr>
    </xdr:pic>
    <xdr:clientData/>
  </xdr:twoCellAnchor>
  <xdr:twoCellAnchor editAs="oneCell">
    <xdr:from>
      <xdr:col>5</xdr:col>
      <xdr:colOff>714375</xdr:colOff>
      <xdr:row>45</xdr:row>
      <xdr:rowOff>0</xdr:rowOff>
    </xdr:from>
    <xdr:to>
      <xdr:col>6</xdr:col>
      <xdr:colOff>1188176</xdr:colOff>
      <xdr:row>47</xdr:row>
      <xdr:rowOff>100545</xdr:rowOff>
    </xdr:to>
    <xdr:pic>
      <xdr:nvPicPr>
        <xdr:cNvPr id="3" name="Picture 2">
          <a:extLst>
            <a:ext uri="{FF2B5EF4-FFF2-40B4-BE49-F238E27FC236}">
              <a16:creationId xmlns:a16="http://schemas.microsoft.com/office/drawing/2014/main" id="{328BCC47-5909-4D58-A147-4926CF0F317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353175" y="7181850"/>
          <a:ext cx="1664426" cy="42439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17</xdr:col>
      <xdr:colOff>14816</xdr:colOff>
      <xdr:row>31</xdr:row>
      <xdr:rowOff>57150</xdr:rowOff>
    </xdr:from>
    <xdr:to>
      <xdr:col>19</xdr:col>
      <xdr:colOff>867553</xdr:colOff>
      <xdr:row>40</xdr:row>
      <xdr:rowOff>95455</xdr:rowOff>
    </xdr:to>
    <xdr:pic>
      <xdr:nvPicPr>
        <xdr:cNvPr id="4" name="Picture 3">
          <a:extLst>
            <a:ext uri="{FF2B5EF4-FFF2-40B4-BE49-F238E27FC236}">
              <a16:creationId xmlns:a16="http://schemas.microsoft.com/office/drawing/2014/main" id="{94A7BF2C-2227-9219-5BE2-CCF2019E8F51}"/>
            </a:ext>
          </a:extLst>
        </xdr:cNvPr>
        <xdr:cNvPicPr>
          <a:picLocks noChangeAspect="1"/>
        </xdr:cNvPicPr>
      </xdr:nvPicPr>
      <xdr:blipFill>
        <a:blip xmlns:r="http://schemas.openxmlformats.org/officeDocument/2006/relationships" r:embed="rId1"/>
        <a:stretch>
          <a:fillRect/>
        </a:stretch>
      </xdr:blipFill>
      <xdr:spPr>
        <a:xfrm>
          <a:off x="23319316" y="6343650"/>
          <a:ext cx="5572903" cy="14670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spencer_kurtz_aptim_com/Documents/Desktop/ENO%20Program%20Files/HVAC-Chiller%20Tune-Ups/Energy_Smart_Non-Lighting_Workbook_v3.1%20-%20Unlocked.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personal/spencer_kurtz_aptim_com/Documents/Desktop/ELL%20Program%20Files/Program%20Template%20Docs%20&amp;%20Calculators/2024%20Template%20Calculators/ELL_Non-Lighting%20Workbook_Unprotected_2024%20v4.3.xlsx?13C3DDEE" TargetMode="External"/><Relationship Id="rId1" Type="http://schemas.openxmlformats.org/officeDocument/2006/relationships/externalLinkPath" Target="file:///\\13C3DDEE\ELL_Non-Lighting%20Workbook_Unprotected_2024%20v4.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ersonal/andrew_sheaffer_aptim_com/_vti_history/121856/Documents/Documents/Files/Calc%20rework/ENO%20Combined%20Calculat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Application"/>
      <sheetName val="Signature"/>
      <sheetName val="HVAC"/>
      <sheetName val="Refrigeration"/>
      <sheetName val="Com Kitchen"/>
      <sheetName val="Window Film"/>
      <sheetName val="Efficient Windows"/>
      <sheetName val="Misc"/>
      <sheetName val="Custom"/>
      <sheetName val="Summary"/>
      <sheetName val="Completion"/>
      <sheetName val="References"/>
      <sheetName val="HVAC Calcs"/>
      <sheetName val="Caps"/>
      <sheetName val="QC"/>
      <sheetName val="Proj Data"/>
      <sheetName val="APTracks Export Data"/>
      <sheetName val="Change Log"/>
      <sheetName val="Energy_Smart_Non-Lighting_Work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lable application &amp; instruct"/>
      <sheetName val="Equipment qualifications"/>
      <sheetName val="Summary"/>
      <sheetName val="HVAC"/>
      <sheetName val="Refrigeration"/>
      <sheetName val="Food service"/>
      <sheetName val="Misc."/>
      <sheetName val="Custom"/>
      <sheetName val="Completion notice"/>
      <sheetName val="QC"/>
      <sheetName val="Printable application"/>
      <sheetName val="Lookups"/>
      <sheetName val="Savings Lookups"/>
      <sheetName val="APTracks Export Data"/>
      <sheetName val="Change Log"/>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sheetData sheetId="12"/>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SV"/>
      <sheetName val="Summary"/>
      <sheetName val="Review"/>
      <sheetName val="EnSmPC"/>
      <sheetName val="Tables"/>
      <sheetName val="Library"/>
      <sheetName val="Analysis"/>
      <sheetName val="WE"/>
      <sheetName val="OE"/>
      <sheetName val="EQ"/>
      <sheetName val="TAC"/>
      <sheetName val="PA"/>
      <sheetName val="AS"/>
      <sheetName val="DummyCopy"/>
      <sheetName val="PML"/>
      <sheetName val="PL"/>
      <sheetName val="PLC"/>
      <sheetName val="PH"/>
      <sheetName val="PR"/>
      <sheetName val="PCK"/>
      <sheetName val="PM"/>
      <sheetName val="CLI"/>
      <sheetName val="FT"/>
      <sheetName val="CH"/>
      <sheetName val="CLPost"/>
      <sheetName val="CLPre"/>
      <sheetName val="CN"/>
      <sheetName val="CK"/>
      <sheetName val="SR"/>
      <sheetName val="PC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Distribution View" id="{AB6DCCBF-3DF4-4B0A-BF49-28D813B48435}"/>
</namedSheetViews>
</file>

<file path=xl/namedSheetViews/namedSheetView2.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Distribution View" id="{B219B1AF-9DD7-4B07-98FA-2CC58DBD0253}"/>
</namedSheetViews>
</file>

<file path=xl/persons/person.xml><?xml version="1.0" encoding="utf-8"?>
<personList xmlns="http://schemas.microsoft.com/office/spreadsheetml/2018/threadedcomments" xmlns:x="http://schemas.openxmlformats.org/spreadsheetml/2006/main">
  <person displayName="Kurtz, Spencer" id="{A3E89FC8-9D46-4C6C-B92E-ADD4BB5C8EEA}" userId="S::spencer.kurtz@aptim.com::fe2f2be9-1164-485f-94b6-80f4257875eb"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86DCFFF-2D47-473A-9BC9-BAB0551BF868}" name="Table_PrescriptLights_Input" displayName="Table_PrescriptLights_Input" ref="B4:X54" totalsRowShown="0" headerRowDxfId="142" dataDxfId="140" headerRowBorderDxfId="141" tableBorderDxfId="139" totalsRowBorderDxfId="138" headerRowCellStyle="Table Top 1" dataCellStyle="Locked Cell">
  <tableColumns count="23">
    <tableColumn id="1" xr3:uid="{8F9C875C-9563-4ABB-B625-09C157533782}" name="Line ref. no." dataDxfId="137" dataCellStyle="Locked Cell"/>
    <tableColumn id="2" xr3:uid="{46C6C011-1316-4CC5-A76D-C108F8C6CA48}" name="Measure number" dataDxfId="136" dataCellStyle="Locked Cell">
      <calculatedColumnFormula>IFERROR(INDEX(Table_Prescript_Meas[Measure Number], MATCH(E5, Table_Prescript_Meas[Measure Description], 0)), "")</calculatedColumnFormula>
    </tableColumn>
    <tableColumn id="3" xr3:uid="{B3CC9771-7C6F-449B-85D9-1ECC10D7772F}" name="Location/measure notes" dataDxfId="135" dataCellStyle="Locked Cell"/>
    <tableColumn id="4" xr3:uid="{81D64D76-AD10-4279-8BB9-C983A5F9AFD2}" name="DX tune-up measure" dataDxfId="134" dataCellStyle="Input General"/>
    <tableColumn id="5" xr3:uid="{4C67F5B5-106B-4EE5-80F4-0928E678A73D}" name="Unit of measure" dataDxfId="133" dataCellStyle="Locked Cell">
      <calculatedColumnFormula>IFERROR(INDEX(Table_Prescript_Meas[Units], MATCH(Table_PrescriptLights_Input[[#This Row],[Measure number]], Table_Prescript_Meas[Measure Number], 0)), "")</calculatedColumnFormula>
    </tableColumn>
    <tableColumn id="9" xr3:uid="{1C657E22-9C15-4CE8-82E7-5398C82E25D2}" name="Unit capacity (tons)" dataDxfId="132" dataCellStyle="Input General"/>
    <tableColumn id="27" xr3:uid="{66653FDD-3CE9-400C-9BB2-87B2DBC3D409}" name="Unit make &amp; model" dataDxfId="131" dataCellStyle="Input General"/>
    <tableColumn id="6" xr3:uid="{E27416DA-4FE7-49DB-BBF2-733D283EC664}" name="Refrigerant charge adjustment?" dataDxfId="130" dataCellStyle="Input General"/>
    <tableColumn id="12" xr3:uid="{473EBD1B-E884-4D80-8CED-256D9D57CE33}" name="EER" dataDxfId="129" dataCellStyle="Input General">
      <calculatedColumnFormula>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calculatedColumnFormula>
    </tableColumn>
    <tableColumn id="13" xr3:uid="{20AE13A7-6071-4B50-9696-84AFC96DED90}" name="HSPF" dataDxfId="128" dataCellStyle="Input General">
      <calculatedColumnFormula>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calculatedColumnFormula>
    </tableColumn>
    <tableColumn id="10" xr3:uid="{01EE3323-40BF-43E8-A6BF-B105BA2F38E2}" name="Pre-voltage measurement" dataDxfId="127" dataCellStyle="Input General"/>
    <tableColumn id="11" xr3:uid="{0C0D8B49-BF55-4944-844A-0A9DE61206D3}" name="Post-voltage measurement" dataDxfId="126" dataCellStyle="Input General"/>
    <tableColumn id="8" xr3:uid="{1F1CA8C4-3BDE-4AC5-BAA5-4B9E0FEE46DB}" name="Pre-amperage measurement" dataDxfId="125" dataCellStyle="Input General"/>
    <tableColumn id="7" xr3:uid="{7FB1A9D2-0768-42EE-8DA6-A7C20C689834}" name="Post-amperage measurement" dataDxfId="124" dataCellStyle="Input General"/>
    <tableColumn id="15" xr3:uid="{73391BD7-BA9B-4655-8D59-8036683B6997}" name="Total equipment + labor cost" dataDxfId="123" dataCellStyle="Input General"/>
    <tableColumn id="16" xr3:uid="{75D6130F-A3AD-4B6C-8D4A-A9BF89230E2D}" name="Per-unit incentive" dataDxfId="122" dataCellStyle="Locked Cell">
      <calculatedColumnFormula>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calculatedColumnFormula>
    </tableColumn>
    <tableColumn id="17" xr3:uid="{10CA3C0B-F6F6-4CD9-BAFE-66EF99651F2B}" name="Estimated incentive" dataDxfId="121" dataCellStyle="Locked Cell">
      <calculatedColumnFormula>IF(Table_PrescriptLights_Input[[#This Row],[Unit capacity (tons)]]="","",IFERROR(Table_PrescriptLights_Input[[#This Row],[Per-unit incentive]],""))</calculatedColumnFormula>
    </tableColumn>
    <tableColumn id="18" xr3:uid="{242BB73F-FF6A-4795-8760-4BF5E54052DF}" name="Energy savings (kWh)" dataDxfId="120" dataCellStyle="Locked Cell">
      <calculatedColumnFormula>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calculatedColumnFormula>
    </tableColumn>
    <tableColumn id="20" xr3:uid="{1D47EF14-5FDD-46D6-BD70-A783441979ED}" name="Demand reduction (kW)" dataDxfId="119" dataCellStyle="Locked Cell">
      <calculatedColumnFormula>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calculatedColumnFormula>
    </tableColumn>
    <tableColumn id="19" xr3:uid="{9353DCEE-B0B9-4D5E-99AD-C689A8C09023}" name="Cost savings" dataDxfId="118" dataCellStyle="Locked Cell">
      <calculatedColumnFormula>IFERROR(Table_PrescriptLights_Input[[#This Row],[Energy savings (kWh)]]*Input_AvgkWhRate, "")</calculatedColumnFormula>
    </tableColumn>
    <tableColumn id="25" xr3:uid="{F3721235-2AC1-4A24-BEAB-C067BFB49151}" name="Gross measure cost" dataDxfId="117" dataCellStyle="Locked Cell">
      <calculatedColumnFormula>IF(Table_PrescriptLights_Input[[#This Row],[Unit capacity (tons)]]="", "",Table_PrescriptLights_Input[[#This Row],[Total equipment + labor cost]])</calculatedColumnFormula>
    </tableColumn>
    <tableColumn id="21" xr3:uid="{61B34AB5-3923-452A-A360-BEE9FD62F90C}" name="Net measure cost" dataDxfId="116" dataCellStyle="Locked Cell">
      <calculatedColumnFormula>IFERROR(Table_PrescriptLights_Input[[#This Row],[Gross measure cost]]-Table_PrescriptLights_Input[[#This Row],[Estimated incentive]], "")</calculatedColumnFormula>
    </tableColumn>
    <tableColumn id="22" xr3:uid="{72C4AABA-BB74-40F5-B832-4F50AEC6866D}" name="Simple payback (years)" dataDxfId="115" dataCellStyle="Locked Cell">
      <calculatedColumnFormula>IFERROR($W5/$U5,"")</calculatedColumnFormula>
    </tableColumn>
  </tableColumns>
  <tableStyleInfo name="Lookup Tabl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8ECA0D8E-39DB-439E-8DE5-5370072D2993}" name="Table18" displayName="Table18" ref="A1:L212" totalsRowShown="0" headerRowDxfId="16" dataDxfId="14" headerRowBorderDxfId="15" tableBorderDxfId="13" totalsRowBorderDxfId="12">
  <autoFilter ref="A1:L212" xr:uid="{AC1521BA-AD84-493D-AF13-55C57F1C1791}"/>
  <tableColumns count="12">
    <tableColumn id="1" xr3:uid="{3DB06459-5EF0-4845-87C6-71093DF4D059}" name="Tab" dataDxfId="11"/>
    <tableColumn id="2" xr3:uid="{9EDF22A4-E4B2-48B6-AD3D-0BE485A40D26}" name="Project Number" dataDxfId="10">
      <calculatedColumnFormula>Input_ProjectNumber</calculatedColumnFormula>
    </tableColumn>
    <tableColumn id="3" xr3:uid="{F859D182-8016-4172-A4B6-3B0EEE37FAE5}" name="Line Ref No." dataDxfId="9"/>
    <tableColumn id="4" xr3:uid="{C54F4813-8C41-4CD8-A0D4-73CBF600E09F}" name="Measure Number" dataDxfId="8"/>
    <tableColumn id="5" xr3:uid="{19E1D120-0A8A-4B1A-94ED-FA426FDD8475}" name="Unit of Measure" dataDxfId="7"/>
    <tableColumn id="6" xr3:uid="{1F77E8C1-7320-44EA-8A57-57259BF07F35}" name="Units" dataDxfId="6"/>
    <tableColumn id="7" xr3:uid="{1F937121-6018-4D01-A8F7-949B9D82B1AC}" name="kWh Savings" dataDxfId="5"/>
    <tableColumn id="8" xr3:uid="{36567BEC-6C41-4BEF-841E-E148D3329C61}" name="kW Savings" dataDxfId="4"/>
    <tableColumn id="9" xr3:uid="{A460E20F-8F1A-440D-B049-49AE2A807C1B}" name="Incentive" dataDxfId="3">
      <calculatedColumnFormula>IFERROR(M2*MIN(Table_Measure_Caps[[#Totals],[Estimated Raw Incentive Total]], Table_Measure_Caps[[#Totals],[Gross Measure Cost Total]], Value_Project_CAP)/Table_Measure_Caps[[#Totals],[Estimated Raw Incentive Total]], "")</calculatedColumnFormula>
    </tableColumn>
    <tableColumn id="11" xr3:uid="{2AEAB220-3903-4800-985E-9696295079E6}" name="Total Equipment + Labor Cost" dataDxfId="2"/>
    <tableColumn id="15" xr3:uid="{31A47813-DF33-4ED0-B687-26FDA4A4DFE2}" name="Calculator Version" dataDxfId="1"/>
    <tableColumn id="16" xr3:uid="{00B36A9C-1D39-4559-88E5-6B6F68BA784A}" name="Measure Description" dataDxfId="0"/>
  </tableColumns>
  <tableStyleInfo name="Lookup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AB3297D-6954-4316-B6C5-DD7E16D75031}" name="Table_PrescriptLights_Input5" displayName="Table_PrescriptLights_Input5" ref="B5:T55" totalsRowShown="0" headerRowDxfId="113" dataDxfId="111" headerRowBorderDxfId="112" tableBorderDxfId="110" totalsRowBorderDxfId="109" headerRowCellStyle="Table Top 1" dataCellStyle="Locked Cell">
  <tableColumns count="19">
    <tableColumn id="1" xr3:uid="{6AF85111-7E8E-466F-9D70-B57386523012}" name="Line ref. no." dataDxfId="108" dataCellStyle="Locked Cell"/>
    <tableColumn id="2" xr3:uid="{7252A63D-D7D8-4C34-B3AA-7E2450D201A8}" name="Measure number" dataDxfId="107" dataCellStyle="Locked Cell">
      <calculatedColumnFormula>IFERROR(INDEX(Table_Prescript_Meas[Measure Number], MATCH(E6, Table_Prescript_Meas[Measure Description], 0)), "")</calculatedColumnFormula>
    </tableColumn>
    <tableColumn id="3" xr3:uid="{AF670799-FDFD-4B0C-BD45-47E8E41A1AF5}" name="Location/measure notes" dataDxfId="106" dataCellStyle="Locked Cell"/>
    <tableColumn id="4" xr3:uid="{233AF04A-A95D-48D5-803D-A7F19F79C91F}" name="Chiller tune-up measure" dataDxfId="105" dataCellStyle="Input General"/>
    <tableColumn id="5" xr3:uid="{7D6275B2-47CA-4DA5-A622-3B8BFC2A4DC5}" name="Unit of measure" dataDxfId="104" dataCellStyle="Locked Cell">
      <calculatedColumnFormula>IFERROR(INDEX(Table_Prescript_Meas[Units], MATCH(Table_PrescriptLights_Input5[[#This Row],[Measure number]], Table_Prescript_Meas[Measure Number], 0)), "")</calculatedColumnFormula>
    </tableColumn>
    <tableColumn id="9" xr3:uid="{A76B2E60-E258-42F0-AB4A-2433D1D62567}" name="Unit capacity (tons)" dataDxfId="103" dataCellStyle="Input General"/>
    <tableColumn id="10" xr3:uid="{B070EA37-CEDE-4C91-A068-3FFDEDA41B85}" name="Unit make and model" dataDxfId="102" dataCellStyle="Input General"/>
    <tableColumn id="6" xr3:uid="{434E24F1-F4DA-4B70-98BF-F52E061E0F48}" name="Number of units" dataDxfId="101" dataCellStyle="Input General"/>
    <tableColumn id="8" xr3:uid="{20657895-A3BE-4F96-930C-38E8F79DDA8E}" name="Full load kW/ton" dataDxfId="100" dataCellStyle="Input General"/>
    <tableColumn id="7" xr3:uid="{0660A7B6-7A03-4D91-AB41-CFF820817CDE}" name="Part load (IPLV) kW/ton" dataDxfId="99" dataCellStyle="Input General"/>
    <tableColumn id="15" xr3:uid="{F6FFFBBF-697F-46F7-8CE0-66C817C0A633}" name="Total equipment + labor cost" dataDxfId="98" dataCellStyle="Input General"/>
    <tableColumn id="16" xr3:uid="{2970E3C1-36D5-486D-843A-FF58F2703FB2}" name="Per-unit incentive" dataDxfId="97" dataCellStyle="Locked Cell">
      <calculatedColumnFormula>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calculatedColumnFormula>
    </tableColumn>
    <tableColumn id="17" xr3:uid="{730E5035-FF08-4BC3-9B2C-C797E7926432}" name="Estimated incentive" dataDxfId="96" dataCellStyle="Locked Cell">
      <calculatedColumnFormula>IF(Table_PrescriptLights_Input5[[#This Row],[Unit capacity (tons)]]="","",IFERROR(Table_PrescriptLights_Input5[[#This Row],[Per-unit incentive]]*Table_PrescriptLights_Input5[[#This Row],[Unit capacity (tons)]]*Table_PrescriptLights_Input5[[#This Row],[Number of units]],""))</calculatedColumnFormula>
    </tableColumn>
    <tableColumn id="18" xr3:uid="{9FC94D01-C342-4F01-9FA5-0DF1BE47DE19}" name="Energy savings (kWh)" dataDxfId="95" dataCellStyle="Locked Cell">
      <calculatedColumnFormula>IF(Table_PrescriptLights_Input5[[#This Row],[Unit capacity (tons)]]="","",Table_PrescriptLights_Input5[[#This Row],[Unit capacity (tons)]]*Table_PrescriptLights_Input5[[#This Row],[Number of units]]*Table_PrescriptLights_Input5[[#This Row],[Part load (IPLV) kW/ton]]*VLOOKUP($E$4,References!$L$103:$O$112,2,FALSE)*0.05)</calculatedColumnFormula>
    </tableColumn>
    <tableColumn id="20" xr3:uid="{D5FA8FA8-C1E2-417E-9989-0A76A9A1F489}" name="Demand reduction (kW)" dataDxfId="94" dataCellStyle="Locked Cell">
      <calculatedColumnFormula>IF(Table_PrescriptLights_Input5[[#This Row],[Unit capacity (tons)]]="","",Table_PrescriptLights_Input5[[#This Row],[Unit capacity (tons)]]*Table_PrescriptLights_Input5[[#This Row],[Number of units]]*Table_PrescriptLights_Input5[[#This Row],[Full load kW/ton]]*VLOOKUP($E$4,References!$L$103:$O$112,4,FALSE)*0.05)</calculatedColumnFormula>
    </tableColumn>
    <tableColumn id="19" xr3:uid="{CC09A20D-B17F-46A1-9CFF-B3B569A9C65D}" name="Cost savings" dataDxfId="93" dataCellStyle="Locked Cell">
      <calculatedColumnFormula>IFERROR(Table_PrescriptLights_Input5[[#This Row],[Energy savings (kWh)]]*Input_AvgkWhRate, "")</calculatedColumnFormula>
    </tableColumn>
    <tableColumn id="25" xr3:uid="{53EA0721-203C-4318-9CFB-7308F0CC8F6C}" name="Gross measure cost" dataDxfId="92" dataCellStyle="Locked Cell">
      <calculatedColumnFormula>IF(Table_PrescriptLights_Input5[[#This Row],[Unit capacity (tons)]]="", "",Table_PrescriptLights_Input5[[#This Row],[Total equipment + labor cost]])</calculatedColumnFormula>
    </tableColumn>
    <tableColumn id="21" xr3:uid="{311DDD8C-FC73-4F5E-84DA-99C115AEBEED}" name="Net measure cost" dataDxfId="91" dataCellStyle="Locked Cell">
      <calculatedColumnFormula>IFERROR(Table_PrescriptLights_Input5[[#This Row],[Gross measure cost]]-Table_PrescriptLights_Input5[[#This Row],[Estimated incentive]], "")</calculatedColumnFormula>
    </tableColumn>
    <tableColumn id="22" xr3:uid="{6A93F0C1-0796-49EA-87FC-588A1E50CDFB}" name="Simple payback (years)" dataDxfId="90" dataCellStyle="Locked Cell">
      <calculatedColumnFormula>IFERROR($S6/$Q6,"")</calculatedColumnFormula>
    </tableColumn>
  </tableColumns>
  <tableStyleInfo name="Lookup Tabl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3E3CD38-913D-4F45-A343-C44868F40E80}" name="Table16" displayName="Table16" ref="B16:D19" totalsRowCount="1" headerRowDxfId="83" dataDxfId="82" totalsRowDxfId="80" tableBorderDxfId="81" totalsRowBorderDxfId="79" headerRowCellStyle="Table Top 2">
  <autoFilter ref="B16:D18" xr:uid="{B3E3CD38-913D-4F45-A343-C44868F40E80}">
    <filterColumn colId="0" hiddenButton="1"/>
    <filterColumn colId="1" hiddenButton="1"/>
    <filterColumn colId="2" hiddenButton="1"/>
  </autoFilter>
  <tableColumns count="3">
    <tableColumn id="1" xr3:uid="{83B90E73-B8F8-4BE8-A365-A62775107D60}" name="Incentive type" totalsRowLabel="Total" dataDxfId="78" totalsRowDxfId="77" dataCellStyle="Locked Cell Bold">
      <calculatedColumnFormula>Caps!B3</calculatedColumnFormula>
    </tableColumn>
    <tableColumn id="2" xr3:uid="{BB580220-364F-4342-A480-3A7F0A85971E}" name="Energy savings (kWh)" totalsRowFunction="sum" dataDxfId="76" totalsRowDxfId="75" dataCellStyle="Locked Cell White"/>
    <tableColumn id="3" xr3:uid="{08D5337C-CE22-4B9F-9C93-9E240610E3CF}" name="kW reduction" totalsRowFunction="sum" dataDxfId="74" totalsRowDxfId="73" dataCellStyle="Locked Cell White">
      <calculatedColumnFormula>Caps!E3</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17C5417B-4AA8-4901-BDA8-B9F8286E5C8F}" name="Table15" displayName="Table15" ref="B22:G26" totalsRowCount="1" headerRowDxfId="72" dataDxfId="71" totalsRowDxfId="69" tableBorderDxfId="70" totalsRowBorderDxfId="68" headerRowCellStyle="Table Top 2" dataCellStyle="Locked Cell White">
  <tableColumns count="6">
    <tableColumn id="1" xr3:uid="{D548A418-04DA-4B50-A62E-C275304AA5D5}" name="Incentive type" totalsRowLabel="Total" dataDxfId="67" totalsRowDxfId="66" dataCellStyle="Locked Cell Bold"/>
    <tableColumn id="2" xr3:uid="{C84C9810-0655-48B1-BBAC-7F4CE667FA2F}" name="Cost savings" totalsRowFunction="sum" dataDxfId="65" totalsRowDxfId="64" dataCellStyle="Currency">
      <calculatedColumnFormula>INDEX(Table_Measure_Caps[Cost Savings Total], MATCH(Table15[[#This Row],[Incentive type]],Table_Measure_Caps[Measure Type], 0))</calculatedColumnFormula>
    </tableColumn>
    <tableColumn id="3" xr3:uid="{624D4AEF-BAE5-47BC-9E6E-DDA3C0A9F2D9}" name="Gross project cost" totalsRowFunction="sum" dataDxfId="63" totalsRowDxfId="62" dataCellStyle="Currency">
      <calculatedColumnFormula>INDEX(Table_Measure_Caps[Gross Measure Cost Total], MATCH(Table15[[#This Row],[Incentive type]],Table_Measure_Caps[Measure Type], 0))</calculatedColumnFormula>
    </tableColumn>
    <tableColumn id="4" xr3:uid="{BAC78EBD-B290-44C2-80FD-EDD976754B88}" name="Estimated Incentive" totalsRowFunction="custom" dataDxfId="61" totalsRowDxfId="60" dataCellStyle="Currency">
      <calculatedColumnFormula>INDEX(Table_Measure_Caps[Capped Incentive], MATCH(Table15[[#This Row],[Incentive type]], Table_Measure_Caps[Measure Type], 0))</calculatedColumnFormula>
      <totalsRowFormula>MIN(Value_Project_CAP,SUBTOTAL(109,Table15[Estimated Incentive]))</totalsRowFormula>
    </tableColumn>
    <tableColumn id="7" xr3:uid="{313B6AB0-18D4-414B-8255-A4B0D4E313F6}" name="Net project cost" totalsRowFunction="sum" dataDxfId="59" totalsRowDxfId="58" dataCellStyle="Currency"/>
    <tableColumn id="8" xr3:uid="{0947E50A-946D-4F5D-8278-1B82EC35172D}" name="Simple payback (years)" totalsRowFunction="custom" dataDxfId="57" totalsRowDxfId="56" dataCellStyle="Locked Cell White">
      <calculatedColumnFormula>IFERROR(Table15[[#This Row],[Net project cost]]/Table15[[#This Row],[Cost savings]],"")</calculatedColumnFormula>
      <totalsRowFormula>Table15[[#Totals],[Net project cost]]/Table15[[#Totals],[Cost savings]]</totalsRow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E796AFA-733C-434F-BDDC-2899ECA53AB7}" name="Table_Prescript_Meas" displayName="Table_Prescript_Meas" ref="D3:N98" totalsRowShown="0">
  <autoFilter ref="D3:N98" xr:uid="{1E796AFA-733C-434F-BDDC-2899ECA53AB7}"/>
  <sortState xmlns:xlrd2="http://schemas.microsoft.com/office/spreadsheetml/2017/richdata2" ref="D4:L67">
    <sortCondition ref="D3:D67"/>
  </sortState>
  <tableColumns count="11">
    <tableColumn id="13" xr3:uid="{012E9E51-5028-4922-9691-1FBAD313D544}" name="Sort Order"/>
    <tableColumn id="7" xr3:uid="{AB63D968-5021-493B-BE1F-3A64316ACC31}" name="Type" dataDxfId="54"/>
    <tableColumn id="5" xr3:uid="{F18435E4-A28A-404F-9592-218A633520A0}" name="Measure Number" dataDxfId="53"/>
    <tableColumn id="1" xr3:uid="{A3E2A2E2-AD9F-4EDF-8AD1-B97F6A2E727B}" name="Measure Description"/>
    <tableColumn id="2" xr3:uid="{62C320E2-6C47-4072-836B-0FA25E2EA64A}" name="Incentive - SC" dataDxfId="52"/>
    <tableColumn id="3" xr3:uid="{9829818C-AAD4-47CD-862A-5F923ABB1CAC}" name="Incentive - LC" dataDxfId="51"/>
    <tableColumn id="9" xr3:uid="{F1CBB0A4-D17C-4094-BF25-D4F91CAACFF1}" name="Average Tons" dataDxfId="50"/>
    <tableColumn id="4" xr3:uid="{B3C7B82F-2C2A-4B14-952B-B59A9EAADE36}" name="Units"/>
    <tableColumn id="10" xr3:uid="{C8C6E27F-E414-402B-93BF-418D93F7AE06}" name="Deemed kWh Savings" dataDxfId="49">
      <calculatedColumnFormula>VLOOKUP('Input A-C &amp; Heat Pump Measures'!$E$3,References!$R$5:$T$15,2,FALSE)</calculatedColumnFormula>
    </tableColumn>
    <tableColumn id="8" xr3:uid="{3641EB83-A3B7-48F3-85CD-C934D13930A5}" name="Deemed kW Savings" dataDxfId="48">
      <calculatedColumnFormula>VLOOKUP('Input A-C &amp; Heat Pump Measures'!$E$3,References!$R$5:$T$15,3,FALSE)</calculatedColumnFormula>
    </tableColumn>
    <tableColumn id="6" xr3:uid="{38E6EACF-9D92-4464-93CB-A4109D911BE6}" name="Hybrid Lookup"/>
  </tableColumns>
  <tableStyleInfo name="Lookup Tab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3F43150-BB1D-49F2-B060-6A5BF0371595}" name="Table_Programs_Rates" displayName="Table_Programs_Rates" ref="X3:Y5" totalsRowShown="0">
  <autoFilter ref="X3:Y5" xr:uid="{13F43150-BB1D-49F2-B060-6A5BF0371595}"/>
  <tableColumns count="2">
    <tableColumn id="1" xr3:uid="{3BF8EA89-AC12-46F5-99CC-41C83E731F21}" name="List_Programs" dataDxfId="47"/>
    <tableColumn id="2" xr3:uid="{488C031A-DF45-4211-A4B9-CE139C7ED760}" name="Custom Incentive Rate" dataDxfId="46"/>
  </tableColumns>
  <tableStyleInfo name="Lookup Tabl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A563531E-FBF8-4AB3-A38F-7060C6F74F42}" name="Table_Measure_Caps" displayName="Table_Measure_Caps" ref="A2:J5" totalsRowCount="1" headerRowDxfId="45">
  <autoFilter ref="A2:J4" xr:uid="{A563531E-FBF8-4AB3-A38F-7060C6F74F42}"/>
  <tableColumns count="10">
    <tableColumn id="1" xr3:uid="{2FC0691E-AA41-4B72-B587-A8266560EB57}" name="Worksheet" totalsRowLabel="Total"/>
    <tableColumn id="10" xr3:uid="{A9369F91-9D6F-4877-91DA-479A193A41D3}" name="Measure Type" dataDxfId="44">
      <calculatedColumnFormula>'Review the Summary'!B23</calculatedColumnFormula>
    </tableColumn>
    <tableColumn id="2" xr3:uid="{D83E28AC-8A76-4C16-B98B-2F373B5D0392}" name="Estimated Raw Incentive Total" totalsRowFunction="custom" dataDxfId="43" totalsRowDxfId="42">
      <totalsRowFormula>MIN(Value_Project_CAP,SUBTOTAL(109,Table_Measure_Caps[Estimated Raw Incentive Total]))</totalsRowFormula>
    </tableColumn>
    <tableColumn id="3" xr3:uid="{A6A92779-0E26-4488-9339-91277CD00D3C}" name="Energy Savings Total (kWh)" totalsRowFunction="sum" dataDxfId="41" totalsRowDxfId="40"/>
    <tableColumn id="4" xr3:uid="{A75B0FC7-F4C9-4E23-905D-A7F086D7E388}" name="Demand Reduction Total (kW)" totalsRowFunction="sum" dataDxfId="39" totalsRowDxfId="38"/>
    <tableColumn id="5" xr3:uid="{F9FA9204-4436-47C3-AA70-EC693EF4524F}" name="Cost Savings Total" totalsRowFunction="sum" dataDxfId="37" totalsRowDxfId="36"/>
    <tableColumn id="6" xr3:uid="{A131607F-447F-4B40-BE76-6650AAE820EE}" name="Gross Measure Cost Total" totalsRowFunction="sum" dataDxfId="35" totalsRowDxfId="34"/>
    <tableColumn id="7" xr3:uid="{0C6C6173-2706-4EAD-B4A7-49D90713FBE0}" name="Net Measure Cost Total" totalsRowFunction="sum" dataDxfId="33" totalsRowDxfId="32"/>
    <tableColumn id="8" xr3:uid="{3572CC4A-960F-4F3C-B657-B59E0880F64C}" name="Raw ItoC Ratio" totalsRowFunction="custom" dataDxfId="31" totalsRowDxfId="30" dataCellStyle="Percent">
      <calculatedColumnFormula>Table_Measure_Caps[[#This Row],[Estimated Raw Incentive Total]]/Table_Measure_Caps[[#This Row],[Gross Measure Cost Total]]</calculatedColumnFormula>
      <totalsRowFormula>Table_Measure_Caps[[#Totals],[Estimated Raw Incentive Total]]/Table_Measure_Caps[[#Totals],[Gross Measure Cost Total]]</totalsRowFormula>
    </tableColumn>
    <tableColumn id="9" xr3:uid="{B184E87D-28C0-4282-AD79-16BC9E7ED8DB}" name="Capped Incentive" totalsRowFunction="sum" dataDxfId="29" totalsRowDxfId="28">
      <calculatedColumnFormula>Table_Measure_Caps[[#This Row],[Estimated Raw Incentive Total]]*MIN(Table_Measure_Caps[[#Totals],[Estimated Raw Incentive Total]], Table_Measure_Caps[[#Totals],[Gross Measure Cost Total]], Value_Project_CAP)/Table_Measure_Caps[[#Totals],[Estimated Raw Incentive Total]]</calculatedColumnFormula>
    </tableColumn>
  </tableColumns>
  <tableStyleInfo name="Lookup Tabl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38FEFB1C-75A0-4708-8542-C9EFD91E1D56}" name="Table_Bonus_Caps" displayName="Table_Bonus_Caps" ref="L2:O3" totalsRowShown="0">
  <autoFilter ref="L2:O3" xr:uid="{38FEFB1C-75A0-4708-8542-C9EFD91E1D56}"/>
  <tableColumns count="4">
    <tableColumn id="1" xr3:uid="{6D6B2771-B606-4F00-9DD9-22B5477D9AF6}" name="Bonus Rate" dataDxfId="27"/>
    <tableColumn id="2" xr3:uid="{C33A9D64-1008-475E-A872-2D8F666A9B33}" name="Raw Incentive Total" dataDxfId="26"/>
    <tableColumn id="3" xr3:uid="{B530129D-6CA1-490C-A4CC-5B847BFF5C7F}" name="Uncapped Bonus" dataDxfId="25"/>
    <tableColumn id="4" xr3:uid="{84BE2AB8-EAE8-4601-B451-E59BE06594F1}" name="Final Bonus" dataDxfId="24"/>
  </tableColumns>
  <tableStyleInfo name="Lookup Tabl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B59AF07-6C3E-4916-BF28-FE5F8675061D}" name="Table_Contacts" displayName="Table_Contacts" ref="A3:R8" totalsRowShown="0">
  <autoFilter ref="A3:R8" xr:uid="{9B59AF07-6C3E-4916-BF28-FE5F8675061D}"/>
  <tableColumns count="18">
    <tableColumn id="1" xr3:uid="{0AD828B3-B818-42BE-B582-D1A564AF04EC}" name="Entity" dataDxfId="23"/>
    <tableColumn id="2" xr3:uid="{B3E0AB1E-3696-46A2-AAF0-DF096D5BA61B}" name="Business Name"/>
    <tableColumn id="3" xr3:uid="{CCCDE659-D2D4-4D6C-A6A6-EEF747F692CB}" name="Contact Name"/>
    <tableColumn id="4" xr3:uid="{3790D546-CB25-4CB4-9C72-19426A1C8017}" name="Street"/>
    <tableColumn id="5" xr3:uid="{BF512088-76E8-4B2D-9273-DE6DEF8D4456}" name="City"/>
    <tableColumn id="6" xr3:uid="{D09BB5C1-08E9-4D11-9D9B-899BEF01F28A}" name="State"/>
    <tableColumn id="7" xr3:uid="{0155B42F-8311-447A-B9BD-D98CDD372347}" name="Zip"/>
    <tableColumn id="8" xr3:uid="{6609A3FB-EFC0-4142-ABA7-782EDD5C64D2}" name="Phone"/>
    <tableColumn id="9" xr3:uid="{74C926AD-BD78-425D-8A7F-9C69757885C3}" name="Email"/>
    <tableColumn id="10" xr3:uid="{480D5B77-BF79-49FA-BE6C-91D3D2D42717}" name="Classification"/>
    <tableColumn id="11" xr3:uid="{5A96515C-D517-4DC7-A490-898B012E235E}" name="PFI?"/>
    <tableColumn id="12" xr3:uid="{0576638A-AF03-45DF-9E48-8E01827CF164}" name="DBE?"/>
    <tableColumn id="13" xr3:uid="{D23DB36B-EDA9-4803-828A-455192F4F856}" name="Registered TA?"/>
    <tableColumn id="14" xr3:uid="{1B2A8FAA-F170-4AE1-8084-6BA2FE463294}" name="Project Role"/>
    <tableColumn id="15" xr3:uid="{AF3F8029-43C9-4724-B855-B507891B3611}" name="Attention To" dataDxfId="22">
      <calculatedColumnFormula>'Fill in the Application'!F30</calculatedColumnFormula>
    </tableColumn>
    <tableColumn id="16" xr3:uid="{7CA4F0D1-7754-471C-8DEB-CAEB6649B745}" name="Check Payable To" dataDxfId="21">
      <calculatedColumnFormula>'Fill in the Application'!F31</calculatedColumnFormula>
    </tableColumn>
    <tableColumn id="17" xr3:uid="{772C63A5-044F-47D7-89C5-9E60AFFC552A}" name="Federal Tax ID Number" dataDxfId="20">
      <calculatedColumnFormula>'Fill in the Application'!F32</calculatedColumnFormula>
    </tableColumn>
    <tableColumn id="18" xr3:uid="{F71E6A60-E971-4C2E-96C9-6C8A1944A1FF}" name="Tax Entity" dataDxfId="19">
      <calculatedColumnFormula>'Fill in the Application'!F33</calculatedColumnFormula>
    </tableColumn>
  </tableColumns>
  <tableStyleInfo name="Lookup Table" showFirstColumn="0" showLastColumn="0" showRowStripes="1" showColumnStripes="0"/>
</table>
</file>

<file path=xl/theme/theme1.xml><?xml version="1.0" encoding="utf-8"?>
<a:theme xmlns:a="http://schemas.openxmlformats.org/drawingml/2006/main" name="Office Theme">
  <a:themeElements>
    <a:clrScheme name="Energy Smart Colors">
      <a:dk1>
        <a:sysClr val="windowText" lastClr="000000"/>
      </a:dk1>
      <a:lt1>
        <a:sysClr val="window" lastClr="FFFFFF"/>
      </a:lt1>
      <a:dk2>
        <a:srgbClr val="002D56"/>
      </a:dk2>
      <a:lt2>
        <a:srgbClr val="C0C0C0"/>
      </a:lt2>
      <a:accent1>
        <a:srgbClr val="002D56"/>
      </a:accent1>
      <a:accent2>
        <a:srgbClr val="8DC63F"/>
      </a:accent2>
      <a:accent3>
        <a:srgbClr val="006E51"/>
      </a:accent3>
      <a:accent4>
        <a:srgbClr val="007897"/>
      </a:accent4>
      <a:accent5>
        <a:srgbClr val="B41E83"/>
      </a:accent5>
      <a:accent6>
        <a:srgbClr val="DDDDDD"/>
      </a:accent6>
      <a:hlink>
        <a:srgbClr val="007897"/>
      </a:hlink>
      <a:folHlink>
        <a:srgbClr val="007897"/>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N116" dT="2023-06-29T19:36:56.89" personId="{A3E89FC8-9D46-4C6C-B92E-ADD4BB5C8EEA}" id="{8EF07D4B-37BF-4245-9CA3-94EB6DE9529C}">
    <text>SEER2</text>
  </threadedComment>
  <threadedComment ref="N121" dT="2023-06-29T19:40:23.46" personId="{A3E89FC8-9D46-4C6C-B92E-ADD4BB5C8EEA}" id="{62C74FEC-860C-4FD5-BBC1-61E30FA1D7C5}">
    <text>SEER2</text>
  </threadedComment>
  <threadedComment ref="O121" dT="2023-06-29T19:54:05.98" personId="{A3E89FC8-9D46-4C6C-B92E-ADD4BB5C8EEA}" id="{13CE2E3C-D381-46CB-B794-332D929AC969}">
    <text>HSPF2</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table" Target="../tables/table7.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energysmartnola.info/businesses/terms/"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microsoft.com/office/2019/04/relationships/namedSheetView" Target="../namedSheetViews/namedSheetView1.xml"/><Relationship Id="rId5" Type="http://schemas.openxmlformats.org/officeDocument/2006/relationships/comments" Target="../comments2.xm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microsoft.com/office/2019/04/relationships/namedSheetView" Target="../namedSheetViews/namedSheetView2.xml"/><Relationship Id="rId5" Type="http://schemas.openxmlformats.org/officeDocument/2006/relationships/comments" Target="../comments3.xml"/><Relationship Id="rId4" Type="http://schemas.openxmlformats.org/officeDocument/2006/relationships/table" Target="../tables/table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4.xml"/><Relationship Id="rId5" Type="http://schemas.openxmlformats.org/officeDocument/2006/relationships/table" Target="../tables/table4.xml"/><Relationship Id="rId4" Type="http://schemas.openxmlformats.org/officeDocument/2006/relationships/table" Target="../tables/table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7" Type="http://schemas.microsoft.com/office/2017/10/relationships/threadedComment" Target="../threadedComments/threadedComment1.x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table" Target="../tables/table6.xml"/><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65EDB-C0CB-42F0-97E4-A9358CDFD676}">
  <sheetPr>
    <tabColor theme="2"/>
  </sheetPr>
  <dimension ref="B1:E35"/>
  <sheetViews>
    <sheetView showGridLines="0" showRowColHeaders="0" tabSelected="1" workbookViewId="0">
      <selection activeCell="B3" sqref="B3:E3"/>
    </sheetView>
  </sheetViews>
  <sheetFormatPr defaultRowHeight="12.75" x14ac:dyDescent="0.2"/>
  <cols>
    <col min="1" max="1" width="1.7109375" style="187" customWidth="1"/>
    <col min="2" max="2" width="14.140625" style="187" customWidth="1"/>
    <col min="3" max="3" width="39" style="187" customWidth="1"/>
    <col min="4" max="4" width="14.140625" style="187" customWidth="1"/>
    <col min="5" max="5" width="39" style="187" customWidth="1"/>
    <col min="6" max="16384" width="9.140625" style="187"/>
  </cols>
  <sheetData>
    <row r="1" spans="2:5" ht="69.75" customHeight="1" x14ac:dyDescent="0.2"/>
    <row r="2" spans="2:5" ht="42.75" customHeight="1" x14ac:dyDescent="0.2">
      <c r="B2" s="270" t="s">
        <v>0</v>
      </c>
      <c r="C2" s="270"/>
      <c r="D2" s="270"/>
      <c r="E2" s="270"/>
    </row>
    <row r="3" spans="2:5" ht="75.75" customHeight="1" x14ac:dyDescent="0.2">
      <c r="B3" s="272" t="s">
        <v>1</v>
      </c>
      <c r="C3" s="273"/>
      <c r="D3" s="273"/>
      <c r="E3" s="273"/>
    </row>
    <row r="4" spans="2:5" ht="15.75" customHeight="1" x14ac:dyDescent="0.2">
      <c r="B4" s="271" t="s">
        <v>2</v>
      </c>
      <c r="C4" s="271"/>
      <c r="D4" s="271"/>
      <c r="E4" s="271"/>
    </row>
    <row r="5" spans="2:5" ht="33" customHeight="1" x14ac:dyDescent="0.2">
      <c r="B5" s="274" t="s">
        <v>3</v>
      </c>
      <c r="C5" s="275"/>
      <c r="D5" s="275"/>
      <c r="E5" s="276"/>
    </row>
    <row r="6" spans="2:5" ht="33" customHeight="1" x14ac:dyDescent="0.2">
      <c r="B6" s="277"/>
      <c r="C6" s="278"/>
      <c r="D6" s="278"/>
      <c r="E6" s="279"/>
    </row>
    <row r="7" spans="2:5" ht="33" customHeight="1" x14ac:dyDescent="0.2">
      <c r="B7" s="277"/>
      <c r="C7" s="278"/>
      <c r="D7" s="278"/>
      <c r="E7" s="279"/>
    </row>
    <row r="8" spans="2:5" ht="33" customHeight="1" x14ac:dyDescent="0.2">
      <c r="B8" s="280"/>
      <c r="C8" s="273"/>
      <c r="D8" s="273"/>
      <c r="E8" s="281"/>
    </row>
    <row r="9" spans="2:5" ht="12.75" customHeight="1" x14ac:dyDescent="0.2">
      <c r="B9" s="184"/>
      <c r="C9" s="184"/>
    </row>
    <row r="10" spans="2:5" ht="15.75" x14ac:dyDescent="0.2">
      <c r="B10" s="271" t="s">
        <v>4</v>
      </c>
      <c r="C10" s="271"/>
      <c r="D10" s="271"/>
      <c r="E10" s="271"/>
    </row>
    <row r="11" spans="2:5" ht="25.5" customHeight="1" x14ac:dyDescent="0.2">
      <c r="B11" s="193" t="s">
        <v>5</v>
      </c>
      <c r="C11" s="282" t="s">
        <v>526</v>
      </c>
      <c r="D11" s="283"/>
      <c r="E11" s="284"/>
    </row>
    <row r="12" spans="2:5" ht="25.5" customHeight="1" x14ac:dyDescent="0.2">
      <c r="B12" s="188" t="s">
        <v>6</v>
      </c>
      <c r="C12" s="261" t="s">
        <v>7</v>
      </c>
      <c r="D12" s="262"/>
      <c r="E12" s="263"/>
    </row>
    <row r="13" spans="2:5" ht="12.75" customHeight="1" x14ac:dyDescent="0.2"/>
    <row r="14" spans="2:5" ht="15.75" customHeight="1" x14ac:dyDescent="0.25">
      <c r="B14" s="264" t="s">
        <v>8</v>
      </c>
      <c r="C14" s="265"/>
      <c r="D14" s="265"/>
      <c r="E14" s="266"/>
    </row>
    <row r="15" spans="2:5" ht="25.5" customHeight="1" x14ac:dyDescent="0.2">
      <c r="B15" s="189" t="s">
        <v>9</v>
      </c>
      <c r="C15" s="259" t="s">
        <v>10</v>
      </c>
      <c r="D15" s="259"/>
      <c r="E15" s="259"/>
    </row>
    <row r="16" spans="2:5" ht="25.5" customHeight="1" x14ac:dyDescent="0.2">
      <c r="B16" s="190" t="s">
        <v>11</v>
      </c>
      <c r="C16" s="258" t="s">
        <v>12</v>
      </c>
      <c r="D16" s="259"/>
      <c r="E16" s="259"/>
    </row>
    <row r="17" spans="2:5" s="191" customFormat="1" ht="25.5" customHeight="1" x14ac:dyDescent="0.2">
      <c r="B17" s="190" t="s">
        <v>13</v>
      </c>
      <c r="C17" s="267" t="s">
        <v>14</v>
      </c>
      <c r="D17" s="268"/>
      <c r="E17" s="269"/>
    </row>
    <row r="18" spans="2:5" ht="25.5" customHeight="1" x14ac:dyDescent="0.2">
      <c r="B18" s="192" t="s">
        <v>15</v>
      </c>
      <c r="C18" s="258" t="s">
        <v>16</v>
      </c>
      <c r="D18" s="259"/>
      <c r="E18" s="259"/>
    </row>
    <row r="19" spans="2:5" ht="25.5" customHeight="1" x14ac:dyDescent="0.2">
      <c r="B19" s="192" t="s">
        <v>17</v>
      </c>
      <c r="C19" s="258" t="s">
        <v>18</v>
      </c>
      <c r="D19" s="259"/>
      <c r="E19" s="259"/>
    </row>
    <row r="20" spans="2:5" ht="25.5" customHeight="1" x14ac:dyDescent="0.2">
      <c r="B20" s="189" t="s">
        <v>19</v>
      </c>
      <c r="C20" s="259" t="s">
        <v>20</v>
      </c>
      <c r="D20" s="259"/>
      <c r="E20" s="259"/>
    </row>
    <row r="21" spans="2:5" ht="12.75" customHeight="1" x14ac:dyDescent="0.2"/>
    <row r="22" spans="2:5" ht="15.75" customHeight="1" x14ac:dyDescent="0.25">
      <c r="B22" s="264" t="s">
        <v>21</v>
      </c>
      <c r="C22" s="265"/>
      <c r="D22" s="265"/>
      <c r="E22" s="266"/>
    </row>
    <row r="23" spans="2:5" ht="237" customHeight="1" x14ac:dyDescent="0.2">
      <c r="B23" s="260" t="s">
        <v>22</v>
      </c>
      <c r="C23" s="259"/>
      <c r="D23" s="259"/>
      <c r="E23" s="259"/>
    </row>
    <row r="24" spans="2:5" ht="304.5" customHeight="1" x14ac:dyDescent="0.2">
      <c r="B24" s="260" t="s">
        <v>23</v>
      </c>
      <c r="C24" s="259"/>
      <c r="D24" s="259"/>
      <c r="E24" s="259"/>
    </row>
    <row r="25" spans="2:5" ht="51" customHeight="1" x14ac:dyDescent="0.2">
      <c r="B25" s="187" t="s">
        <v>24</v>
      </c>
    </row>
    <row r="26" spans="2:5" x14ac:dyDescent="0.2">
      <c r="B26" s="187" t="str">
        <f>'Fill in the Application'!B42</f>
        <v>Version 2.1</v>
      </c>
    </row>
    <row r="28" spans="2:5" s="191" customFormat="1" ht="108.75" customHeight="1" x14ac:dyDescent="0.2">
      <c r="B28" s="187"/>
      <c r="C28" s="187"/>
      <c r="D28" s="187"/>
      <c r="E28" s="187"/>
    </row>
    <row r="29" spans="2:5" ht="42.75" customHeight="1" x14ac:dyDescent="0.2"/>
    <row r="30" spans="2:5" ht="31.5" customHeight="1" x14ac:dyDescent="0.2"/>
    <row r="31" spans="2:5" ht="42" customHeight="1" x14ac:dyDescent="0.2"/>
    <row r="32" spans="2:5" ht="30" customHeight="1" x14ac:dyDescent="0.2"/>
    <row r="33" ht="132.75" customHeight="1" x14ac:dyDescent="0.2"/>
    <row r="34" ht="31.5" customHeight="1" x14ac:dyDescent="0.2"/>
    <row r="35" ht="42" customHeight="1" x14ac:dyDescent="0.2"/>
  </sheetData>
  <sheetProtection algorithmName="SHA-512" hashValue="iTF6NSV+B8PuXyHQGX+cRib258pBKQeY7g+AHNPnpTHBZz/+4y9c/8FDLX2Lntcmc+tjDCXINrlOUmUzcJ7WxA==" saltValue="VK77rKyCBlrYpZ+q4cfJvQ==" spinCount="100000" sheet="1" objects="1" scenarios="1"/>
  <mergeCells count="17">
    <mergeCell ref="B2:E2"/>
    <mergeCell ref="B4:E4"/>
    <mergeCell ref="B10:E10"/>
    <mergeCell ref="B14:E14"/>
    <mergeCell ref="B3:E3"/>
    <mergeCell ref="B5:E8"/>
    <mergeCell ref="C11:E11"/>
    <mergeCell ref="C19:E19"/>
    <mergeCell ref="B24:E24"/>
    <mergeCell ref="C12:E12"/>
    <mergeCell ref="C16:E16"/>
    <mergeCell ref="B22:E22"/>
    <mergeCell ref="C20:E20"/>
    <mergeCell ref="C15:E15"/>
    <mergeCell ref="C17:E17"/>
    <mergeCell ref="C18:E18"/>
    <mergeCell ref="B23:E23"/>
  </mergeCells>
  <pageMargins left="0.25" right="0.25" top="0.75" bottom="0.75" header="0.3" footer="0.3"/>
  <pageSetup orientation="portrait" horizontalDpi="4294967293" vertic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E09ED-3D5E-402C-B5CF-36BC9D5EB55E}">
  <sheetPr>
    <tabColor rgb="FFFF0000"/>
  </sheetPr>
  <dimension ref="A2:O52"/>
  <sheetViews>
    <sheetView zoomScale="98" zoomScaleNormal="98" workbookViewId="0">
      <selection activeCell="B2" sqref="B2"/>
    </sheetView>
  </sheetViews>
  <sheetFormatPr defaultRowHeight="12.75" x14ac:dyDescent="0.2"/>
  <cols>
    <col min="2" max="2" width="18.42578125" bestFit="1" customWidth="1"/>
    <col min="3" max="3" width="19.28515625" bestFit="1" customWidth="1"/>
    <col min="4" max="4" width="27" bestFit="1" customWidth="1"/>
    <col min="5" max="5" width="27" customWidth="1"/>
    <col min="6" max="6" width="25.85546875" bestFit="1" customWidth="1"/>
    <col min="7" max="7" width="33.42578125" bestFit="1" customWidth="1"/>
    <col min="8" max="8" width="33.42578125" customWidth="1"/>
    <col min="9" max="9" width="28.42578125" bestFit="1" customWidth="1"/>
    <col min="10" max="11" width="28.42578125" customWidth="1"/>
    <col min="13" max="13" width="23.5703125" bestFit="1" customWidth="1"/>
    <col min="14" max="14" width="23.5703125" customWidth="1"/>
    <col min="15" max="15" width="12.42578125" bestFit="1" customWidth="1"/>
  </cols>
  <sheetData>
    <row r="2" spans="1:15" ht="15" x14ac:dyDescent="0.25">
      <c r="B2" s="121" t="s">
        <v>441</v>
      </c>
      <c r="C2" s="121" t="s">
        <v>442</v>
      </c>
      <c r="D2" s="121" t="s">
        <v>443</v>
      </c>
      <c r="E2" s="121"/>
      <c r="F2" s="121" t="s">
        <v>444</v>
      </c>
      <c r="G2" s="121" t="s">
        <v>445</v>
      </c>
      <c r="H2" s="121" t="s">
        <v>446</v>
      </c>
      <c r="I2" s="121" t="s">
        <v>447</v>
      </c>
      <c r="J2" s="121" t="s">
        <v>448</v>
      </c>
      <c r="K2" s="121" t="s">
        <v>372</v>
      </c>
      <c r="M2" s="121" t="s">
        <v>449</v>
      </c>
      <c r="N2" s="121" t="s">
        <v>450</v>
      </c>
      <c r="O2" s="121" t="s">
        <v>451</v>
      </c>
    </row>
    <row r="3" spans="1:15" ht="15" x14ac:dyDescent="0.25">
      <c r="A3">
        <v>1</v>
      </c>
      <c r="B3" s="130">
        <f>'Input A-C &amp; Heat Pump Measures'!G5*12000</f>
        <v>0</v>
      </c>
      <c r="C3" s="129">
        <f>'Input A-C &amp; Heat Pump Measures'!L5*'Input A-C &amp; Heat Pump Measures'!N5</f>
        <v>0</v>
      </c>
      <c r="D3" s="129">
        <f>'Input A-C &amp; Heat Pump Measures'!M5*'Input A-C &amp; Heat Pump Measures'!O5</f>
        <v>0</v>
      </c>
      <c r="E3" s="144" t="e">
        <f>(C3-D3)/C3</f>
        <v>#DIV/0!</v>
      </c>
      <c r="F3" s="128" t="e">
        <f>B3/'HVAC Calcs - OLD'!C3</f>
        <v>#DIV/0!</v>
      </c>
      <c r="G3" s="128" t="e">
        <f>B3/'HVAC Calcs - OLD'!D3</f>
        <v>#DIV/0!</v>
      </c>
      <c r="H3" s="127" t="e">
        <f>(1/F3)-(1/G3)</f>
        <v>#DIV/0!</v>
      </c>
      <c r="I3" s="101" t="e">
        <f>VLOOKUP('Input A-C &amp; Heat Pump Measures'!$E$3,References!$L$103:$O$112,2,FALSE)</f>
        <v>#N/A</v>
      </c>
      <c r="J3" s="101" t="e">
        <f>VLOOKUP('Input A-C &amp; Heat Pump Measures'!$E$3,References!$L$103:$O$112,3,FALSE)</f>
        <v>#N/A</v>
      </c>
      <c r="K3" s="101" t="e">
        <f>VLOOKUP('Input A-C &amp; Heat Pump Measures'!$E$3,References!$L$103:$O$112,4,FALSE)</f>
        <v>#N/A</v>
      </c>
      <c r="M3" s="130" t="e">
        <f>(B3/1000)*I3*H3</f>
        <v>#N/A</v>
      </c>
      <c r="N3" s="116" t="e">
        <f>IF('Input A-C &amp; Heat Pump Measures'!$C5&gt;References!$F$12,B3/1000*J3*H3,0)</f>
        <v>#N/A</v>
      </c>
      <c r="O3" s="117" t="e">
        <f>(B3/1000)*H3*K3</f>
        <v>#DIV/0!</v>
      </c>
    </row>
    <row r="4" spans="1:15" ht="15" x14ac:dyDescent="0.25">
      <c r="A4">
        <v>2</v>
      </c>
      <c r="B4" s="130">
        <f>'Input A-C &amp; Heat Pump Measures'!G6*12000</f>
        <v>0</v>
      </c>
      <c r="C4" s="129">
        <f>'Input A-C &amp; Heat Pump Measures'!L6*'Input A-C &amp; Heat Pump Measures'!N6</f>
        <v>0</v>
      </c>
      <c r="D4" s="129">
        <f>'Input A-C &amp; Heat Pump Measures'!M6*'Input A-C &amp; Heat Pump Measures'!O6</f>
        <v>0</v>
      </c>
      <c r="E4" s="144" t="e">
        <f t="shared" ref="E4:E52" si="0">(C4-D4)/C4</f>
        <v>#DIV/0!</v>
      </c>
      <c r="F4" s="128" t="e">
        <f>B4/'HVAC Calcs - OLD'!C4</f>
        <v>#DIV/0!</v>
      </c>
      <c r="G4" s="128" t="e">
        <f>B4/'HVAC Calcs - OLD'!D4</f>
        <v>#DIV/0!</v>
      </c>
      <c r="H4" s="127" t="e">
        <f t="shared" ref="H4:H52" si="1">(1/F4)-(1/G4)</f>
        <v>#DIV/0!</v>
      </c>
      <c r="I4" s="101" t="e">
        <f>VLOOKUP('Input A-C &amp; Heat Pump Measures'!$E$3,References!$L$103:$O$112,2,FALSE)</f>
        <v>#N/A</v>
      </c>
      <c r="J4" s="101" t="e">
        <f>VLOOKUP('Input A-C &amp; Heat Pump Measures'!$E$3,References!$L$103:$O$112,3,FALSE)</f>
        <v>#N/A</v>
      </c>
      <c r="K4" s="101" t="e">
        <f>VLOOKUP('Input A-C &amp; Heat Pump Measures'!$E$3,References!$L$103:$O$112,4,FALSE)</f>
        <v>#N/A</v>
      </c>
      <c r="M4" s="130" t="e">
        <f t="shared" ref="M4:M52" si="2">(B4/1000)*I4*H4</f>
        <v>#N/A</v>
      </c>
      <c r="N4" s="116" t="e">
        <f>IF('Input A-C &amp; Heat Pump Measures'!$C6&gt;References!$F$12,B4/1000*J4*H4,0)</f>
        <v>#N/A</v>
      </c>
      <c r="O4" s="117" t="e">
        <f t="shared" ref="O4:O52" si="3">(B4/1000)*H4*K4</f>
        <v>#DIV/0!</v>
      </c>
    </row>
    <row r="5" spans="1:15" ht="15" x14ac:dyDescent="0.25">
      <c r="A5">
        <v>3</v>
      </c>
      <c r="B5" s="130">
        <f>'Input A-C &amp; Heat Pump Measures'!G7*12000</f>
        <v>0</v>
      </c>
      <c r="C5" s="129">
        <f>'Input A-C &amp; Heat Pump Measures'!L7*'Input A-C &amp; Heat Pump Measures'!N7</f>
        <v>0</v>
      </c>
      <c r="D5" s="129">
        <f>'Input A-C &amp; Heat Pump Measures'!M7*'Input A-C &amp; Heat Pump Measures'!O7</f>
        <v>0</v>
      </c>
      <c r="E5" s="144" t="e">
        <f t="shared" si="0"/>
        <v>#DIV/0!</v>
      </c>
      <c r="F5" s="128" t="e">
        <f>B5/'HVAC Calcs - OLD'!C5</f>
        <v>#DIV/0!</v>
      </c>
      <c r="G5" s="128" t="e">
        <f>B5/'HVAC Calcs - OLD'!D5</f>
        <v>#DIV/0!</v>
      </c>
      <c r="H5" s="127" t="e">
        <f t="shared" si="1"/>
        <v>#DIV/0!</v>
      </c>
      <c r="I5" s="101" t="e">
        <f>VLOOKUP('Input A-C &amp; Heat Pump Measures'!$E$3,References!$L$103:$O$112,2,FALSE)</f>
        <v>#N/A</v>
      </c>
      <c r="J5" s="101" t="e">
        <f>VLOOKUP('Input A-C &amp; Heat Pump Measures'!$E$3,References!$L$103:$O$112,3,FALSE)</f>
        <v>#N/A</v>
      </c>
      <c r="K5" s="101" t="e">
        <f>VLOOKUP('Input A-C &amp; Heat Pump Measures'!$E$3,References!$L$103:$O$112,4,FALSE)</f>
        <v>#N/A</v>
      </c>
      <c r="M5" s="130" t="e">
        <f t="shared" si="2"/>
        <v>#N/A</v>
      </c>
      <c r="N5" s="116" t="e">
        <f>IF('Input A-C &amp; Heat Pump Measures'!$C7&gt;References!$F$12,B5/1000*J5*H5,0)</f>
        <v>#N/A</v>
      </c>
      <c r="O5" s="117" t="e">
        <f t="shared" si="3"/>
        <v>#DIV/0!</v>
      </c>
    </row>
    <row r="6" spans="1:15" ht="15" x14ac:dyDescent="0.25">
      <c r="A6">
        <v>4</v>
      </c>
      <c r="B6" s="130">
        <f>'Input A-C &amp; Heat Pump Measures'!G8*12000</f>
        <v>0</v>
      </c>
      <c r="C6" s="129">
        <f>'Input A-C &amp; Heat Pump Measures'!L8*'Input A-C &amp; Heat Pump Measures'!N8</f>
        <v>0</v>
      </c>
      <c r="D6" s="129">
        <f>'Input A-C &amp; Heat Pump Measures'!M8*'Input A-C &amp; Heat Pump Measures'!O8</f>
        <v>0</v>
      </c>
      <c r="E6" s="144" t="e">
        <f t="shared" si="0"/>
        <v>#DIV/0!</v>
      </c>
      <c r="F6" s="128" t="e">
        <f>B6/'HVAC Calcs - OLD'!C6</f>
        <v>#DIV/0!</v>
      </c>
      <c r="G6" s="128" t="e">
        <f>B6/'HVAC Calcs - OLD'!D6</f>
        <v>#DIV/0!</v>
      </c>
      <c r="H6" s="127" t="e">
        <f t="shared" si="1"/>
        <v>#DIV/0!</v>
      </c>
      <c r="I6" s="101" t="e">
        <f>VLOOKUP('Input A-C &amp; Heat Pump Measures'!$E$3,References!$L$103:$O$112,2,FALSE)</f>
        <v>#N/A</v>
      </c>
      <c r="J6" s="101" t="e">
        <f>VLOOKUP('Input A-C &amp; Heat Pump Measures'!$E$3,References!$L$103:$O$112,3,FALSE)</f>
        <v>#N/A</v>
      </c>
      <c r="K6" s="101" t="e">
        <f>VLOOKUP('Input A-C &amp; Heat Pump Measures'!$E$3,References!$L$103:$O$112,4,FALSE)</f>
        <v>#N/A</v>
      </c>
      <c r="M6" s="130" t="e">
        <f t="shared" si="2"/>
        <v>#N/A</v>
      </c>
      <c r="N6" s="116" t="e">
        <f>IF('Input A-C &amp; Heat Pump Measures'!$C8&gt;References!$F$12,B6/1000*J6*H6,0)</f>
        <v>#N/A</v>
      </c>
      <c r="O6" s="117" t="e">
        <f t="shared" si="3"/>
        <v>#DIV/0!</v>
      </c>
    </row>
    <row r="7" spans="1:15" ht="15" x14ac:dyDescent="0.25">
      <c r="A7">
        <v>5</v>
      </c>
      <c r="B7" s="130">
        <f>'Input A-C &amp; Heat Pump Measures'!G9*12000</f>
        <v>0</v>
      </c>
      <c r="C7" s="129">
        <f>'Input A-C &amp; Heat Pump Measures'!L9*'Input A-C &amp; Heat Pump Measures'!N9</f>
        <v>0</v>
      </c>
      <c r="D7" s="129">
        <f>'Input A-C &amp; Heat Pump Measures'!M9*'Input A-C &amp; Heat Pump Measures'!O9</f>
        <v>0</v>
      </c>
      <c r="E7" s="144" t="e">
        <f t="shared" si="0"/>
        <v>#DIV/0!</v>
      </c>
      <c r="F7" s="128" t="e">
        <f>B7/'HVAC Calcs - OLD'!C7</f>
        <v>#DIV/0!</v>
      </c>
      <c r="G7" s="128" t="e">
        <f>B7/'HVAC Calcs - OLD'!D7</f>
        <v>#DIV/0!</v>
      </c>
      <c r="H7" s="127" t="e">
        <f t="shared" si="1"/>
        <v>#DIV/0!</v>
      </c>
      <c r="I7" s="101" t="e">
        <f>VLOOKUP('Input A-C &amp; Heat Pump Measures'!$E$3,References!$L$103:$O$112,2,FALSE)</f>
        <v>#N/A</v>
      </c>
      <c r="J7" s="101" t="e">
        <f>VLOOKUP('Input A-C &amp; Heat Pump Measures'!$E$3,References!$L$103:$O$112,3,FALSE)</f>
        <v>#N/A</v>
      </c>
      <c r="K7" s="101" t="e">
        <f>VLOOKUP('Input A-C &amp; Heat Pump Measures'!$E$3,References!$L$103:$O$112,4,FALSE)</f>
        <v>#N/A</v>
      </c>
      <c r="M7" s="130" t="e">
        <f t="shared" si="2"/>
        <v>#N/A</v>
      </c>
      <c r="N7" s="116" t="e">
        <f>IF('Input A-C &amp; Heat Pump Measures'!$C9&gt;References!$F$12,B7/1000*J7*H7,0)</f>
        <v>#N/A</v>
      </c>
      <c r="O7" s="117" t="e">
        <f t="shared" si="3"/>
        <v>#DIV/0!</v>
      </c>
    </row>
    <row r="8" spans="1:15" ht="15" x14ac:dyDescent="0.25">
      <c r="A8">
        <v>6</v>
      </c>
      <c r="B8" s="130">
        <f>'Input A-C &amp; Heat Pump Measures'!G10*12000</f>
        <v>0</v>
      </c>
      <c r="C8" s="129">
        <f>'Input A-C &amp; Heat Pump Measures'!L10*'Input A-C &amp; Heat Pump Measures'!N10</f>
        <v>0</v>
      </c>
      <c r="D8" s="129">
        <f>'Input A-C &amp; Heat Pump Measures'!M10*'Input A-C &amp; Heat Pump Measures'!O10</f>
        <v>0</v>
      </c>
      <c r="E8" s="144" t="e">
        <f t="shared" si="0"/>
        <v>#DIV/0!</v>
      </c>
      <c r="F8" s="128" t="e">
        <f>B8/'HVAC Calcs - OLD'!C8</f>
        <v>#DIV/0!</v>
      </c>
      <c r="G8" s="128" t="e">
        <f>B8/'HVAC Calcs - OLD'!D8</f>
        <v>#DIV/0!</v>
      </c>
      <c r="H8" s="127" t="e">
        <f t="shared" si="1"/>
        <v>#DIV/0!</v>
      </c>
      <c r="I8" s="101" t="e">
        <f>VLOOKUP('Input A-C &amp; Heat Pump Measures'!$E$3,References!$L$103:$O$112,2,FALSE)</f>
        <v>#N/A</v>
      </c>
      <c r="J8" s="101" t="e">
        <f>VLOOKUP('Input A-C &amp; Heat Pump Measures'!$E$3,References!$L$103:$O$112,3,FALSE)</f>
        <v>#N/A</v>
      </c>
      <c r="K8" s="101" t="e">
        <f>VLOOKUP('Input A-C &amp; Heat Pump Measures'!$E$3,References!$L$103:$O$112,4,FALSE)</f>
        <v>#N/A</v>
      </c>
      <c r="M8" s="130" t="e">
        <f t="shared" si="2"/>
        <v>#N/A</v>
      </c>
      <c r="N8" s="116" t="e">
        <f>IF('Input A-C &amp; Heat Pump Measures'!$C10&gt;References!$F$12,B8/1000*J8*H8,0)</f>
        <v>#N/A</v>
      </c>
      <c r="O8" s="117" t="e">
        <f t="shared" si="3"/>
        <v>#DIV/0!</v>
      </c>
    </row>
    <row r="9" spans="1:15" ht="15" x14ac:dyDescent="0.25">
      <c r="A9">
        <v>7</v>
      </c>
      <c r="B9" s="130">
        <f>'Input A-C &amp; Heat Pump Measures'!G11*12000</f>
        <v>0</v>
      </c>
      <c r="C9" s="129">
        <f>'Input A-C &amp; Heat Pump Measures'!L11*'Input A-C &amp; Heat Pump Measures'!N11</f>
        <v>0</v>
      </c>
      <c r="D9" s="129">
        <f>'Input A-C &amp; Heat Pump Measures'!M11*'Input A-C &amp; Heat Pump Measures'!O11</f>
        <v>0</v>
      </c>
      <c r="E9" s="144" t="e">
        <f t="shared" si="0"/>
        <v>#DIV/0!</v>
      </c>
      <c r="F9" s="128" t="e">
        <f>B9/'HVAC Calcs - OLD'!C9</f>
        <v>#DIV/0!</v>
      </c>
      <c r="G9" s="128" t="e">
        <f>B9/'HVAC Calcs - OLD'!D9</f>
        <v>#DIV/0!</v>
      </c>
      <c r="H9" s="127" t="e">
        <f t="shared" si="1"/>
        <v>#DIV/0!</v>
      </c>
      <c r="I9" s="101" t="e">
        <f>VLOOKUP('Input A-C &amp; Heat Pump Measures'!$E$3,References!$L$103:$O$112,2,FALSE)</f>
        <v>#N/A</v>
      </c>
      <c r="J9" s="101" t="e">
        <f>VLOOKUP('Input A-C &amp; Heat Pump Measures'!$E$3,References!$L$103:$O$112,3,FALSE)</f>
        <v>#N/A</v>
      </c>
      <c r="K9" s="101" t="e">
        <f>VLOOKUP('Input A-C &amp; Heat Pump Measures'!$E$3,References!$L$103:$O$112,4,FALSE)</f>
        <v>#N/A</v>
      </c>
      <c r="M9" s="130" t="e">
        <f t="shared" si="2"/>
        <v>#N/A</v>
      </c>
      <c r="N9" s="116" t="e">
        <f>IF('Input A-C &amp; Heat Pump Measures'!$C11&gt;References!$F$12,B9/1000*J9*H9,0)</f>
        <v>#N/A</v>
      </c>
      <c r="O9" s="117" t="e">
        <f t="shared" si="3"/>
        <v>#DIV/0!</v>
      </c>
    </row>
    <row r="10" spans="1:15" ht="15" x14ac:dyDescent="0.25">
      <c r="A10">
        <v>8</v>
      </c>
      <c r="B10" s="130">
        <f>'Input A-C &amp; Heat Pump Measures'!G12*12000</f>
        <v>0</v>
      </c>
      <c r="C10" s="129">
        <f>'Input A-C &amp; Heat Pump Measures'!L12*'Input A-C &amp; Heat Pump Measures'!N12</f>
        <v>0</v>
      </c>
      <c r="D10" s="129">
        <f>'Input A-C &amp; Heat Pump Measures'!M12*'Input A-C &amp; Heat Pump Measures'!O12</f>
        <v>0</v>
      </c>
      <c r="E10" s="144" t="e">
        <f t="shared" si="0"/>
        <v>#DIV/0!</v>
      </c>
      <c r="F10" s="128" t="e">
        <f>B10/'HVAC Calcs - OLD'!C10</f>
        <v>#DIV/0!</v>
      </c>
      <c r="G10" s="128" t="e">
        <f>B10/'HVAC Calcs - OLD'!D10</f>
        <v>#DIV/0!</v>
      </c>
      <c r="H10" s="127" t="e">
        <f t="shared" si="1"/>
        <v>#DIV/0!</v>
      </c>
      <c r="I10" s="101" t="e">
        <f>VLOOKUP('Input A-C &amp; Heat Pump Measures'!$E$3,References!$L$103:$O$112,2,FALSE)</f>
        <v>#N/A</v>
      </c>
      <c r="J10" s="101" t="e">
        <f>VLOOKUP('Input A-C &amp; Heat Pump Measures'!$E$3,References!$L$103:$O$112,3,FALSE)</f>
        <v>#N/A</v>
      </c>
      <c r="K10" s="101" t="e">
        <f>VLOOKUP('Input A-C &amp; Heat Pump Measures'!$E$3,References!$L$103:$O$112,4,FALSE)</f>
        <v>#N/A</v>
      </c>
      <c r="M10" s="130" t="e">
        <f t="shared" si="2"/>
        <v>#N/A</v>
      </c>
      <c r="N10" s="116" t="e">
        <f>IF('Input A-C &amp; Heat Pump Measures'!$C12&gt;References!$F$12,B10/1000*J10*H10,0)</f>
        <v>#N/A</v>
      </c>
      <c r="O10" s="117" t="e">
        <f t="shared" si="3"/>
        <v>#DIV/0!</v>
      </c>
    </row>
    <row r="11" spans="1:15" ht="15" x14ac:dyDescent="0.25">
      <c r="A11">
        <v>9</v>
      </c>
      <c r="B11" s="130">
        <f>'Input A-C &amp; Heat Pump Measures'!G13*12000</f>
        <v>0</v>
      </c>
      <c r="C11" s="129">
        <f>'Input A-C &amp; Heat Pump Measures'!L13*'Input A-C &amp; Heat Pump Measures'!N13</f>
        <v>0</v>
      </c>
      <c r="D11" s="129">
        <f>'Input A-C &amp; Heat Pump Measures'!M13*'Input A-C &amp; Heat Pump Measures'!O13</f>
        <v>0</v>
      </c>
      <c r="E11" s="144" t="e">
        <f t="shared" si="0"/>
        <v>#DIV/0!</v>
      </c>
      <c r="F11" s="128" t="e">
        <f>B11/'HVAC Calcs - OLD'!C11</f>
        <v>#DIV/0!</v>
      </c>
      <c r="G11" s="128" t="e">
        <f>B11/'HVAC Calcs - OLD'!D11</f>
        <v>#DIV/0!</v>
      </c>
      <c r="H11" s="127" t="e">
        <f t="shared" si="1"/>
        <v>#DIV/0!</v>
      </c>
      <c r="I11" s="101" t="e">
        <f>VLOOKUP('Input A-C &amp; Heat Pump Measures'!$E$3,References!$L$103:$O$112,2,FALSE)</f>
        <v>#N/A</v>
      </c>
      <c r="J11" s="101" t="e">
        <f>VLOOKUP('Input A-C &amp; Heat Pump Measures'!$E$3,References!$L$103:$O$112,3,FALSE)</f>
        <v>#N/A</v>
      </c>
      <c r="K11" s="101" t="e">
        <f>VLOOKUP('Input A-C &amp; Heat Pump Measures'!$E$3,References!$L$103:$O$112,4,FALSE)</f>
        <v>#N/A</v>
      </c>
      <c r="M11" s="130" t="e">
        <f t="shared" si="2"/>
        <v>#N/A</v>
      </c>
      <c r="N11" s="116" t="e">
        <f>IF('Input A-C &amp; Heat Pump Measures'!$C13&gt;References!$F$12,B11/1000*J11*H11,0)</f>
        <v>#N/A</v>
      </c>
      <c r="O11" s="117" t="e">
        <f t="shared" si="3"/>
        <v>#DIV/0!</v>
      </c>
    </row>
    <row r="12" spans="1:15" ht="15" x14ac:dyDescent="0.25">
      <c r="A12">
        <v>10</v>
      </c>
      <c r="B12" s="130">
        <f>'Input A-C &amp; Heat Pump Measures'!G14*12000</f>
        <v>0</v>
      </c>
      <c r="C12" s="129">
        <f>'Input A-C &amp; Heat Pump Measures'!L14*'Input A-C &amp; Heat Pump Measures'!N14</f>
        <v>0</v>
      </c>
      <c r="D12" s="129">
        <f>'Input A-C &amp; Heat Pump Measures'!M14*'Input A-C &amp; Heat Pump Measures'!O14</f>
        <v>0</v>
      </c>
      <c r="E12" s="144" t="e">
        <f t="shared" si="0"/>
        <v>#DIV/0!</v>
      </c>
      <c r="F12" s="128" t="e">
        <f>B12/'HVAC Calcs - OLD'!C12</f>
        <v>#DIV/0!</v>
      </c>
      <c r="G12" s="128" t="e">
        <f>B12/'HVAC Calcs - OLD'!D12</f>
        <v>#DIV/0!</v>
      </c>
      <c r="H12" s="127" t="e">
        <f t="shared" si="1"/>
        <v>#DIV/0!</v>
      </c>
      <c r="I12" s="101" t="e">
        <f>VLOOKUP('Input A-C &amp; Heat Pump Measures'!$E$3,References!$L$103:$O$112,2,FALSE)</f>
        <v>#N/A</v>
      </c>
      <c r="J12" s="101" t="e">
        <f>VLOOKUP('Input A-C &amp; Heat Pump Measures'!$E$3,References!$L$103:$O$112,3,FALSE)</f>
        <v>#N/A</v>
      </c>
      <c r="K12" s="101" t="e">
        <f>VLOOKUP('Input A-C &amp; Heat Pump Measures'!$E$3,References!$L$103:$O$112,4,FALSE)</f>
        <v>#N/A</v>
      </c>
      <c r="M12" s="130" t="e">
        <f t="shared" si="2"/>
        <v>#N/A</v>
      </c>
      <c r="N12" s="116" t="e">
        <f>IF('Input A-C &amp; Heat Pump Measures'!$C14&gt;References!$F$12,B12/1000*J12*H12,0)</f>
        <v>#N/A</v>
      </c>
      <c r="O12" s="117" t="e">
        <f t="shared" si="3"/>
        <v>#DIV/0!</v>
      </c>
    </row>
    <row r="13" spans="1:15" ht="15" x14ac:dyDescent="0.25">
      <c r="A13">
        <v>11</v>
      </c>
      <c r="B13" s="130">
        <f>'Input A-C &amp; Heat Pump Measures'!G15*12000</f>
        <v>0</v>
      </c>
      <c r="C13" s="129">
        <f>'Input A-C &amp; Heat Pump Measures'!L15*'Input A-C &amp; Heat Pump Measures'!N15</f>
        <v>0</v>
      </c>
      <c r="D13" s="129">
        <f>'Input A-C &amp; Heat Pump Measures'!M15*'Input A-C &amp; Heat Pump Measures'!O15</f>
        <v>0</v>
      </c>
      <c r="E13" s="144" t="e">
        <f t="shared" si="0"/>
        <v>#DIV/0!</v>
      </c>
      <c r="F13" s="128" t="e">
        <f>B13/'HVAC Calcs - OLD'!C13</f>
        <v>#DIV/0!</v>
      </c>
      <c r="G13" s="128" t="e">
        <f>B13/'HVAC Calcs - OLD'!D13</f>
        <v>#DIV/0!</v>
      </c>
      <c r="H13" s="127" t="e">
        <f t="shared" si="1"/>
        <v>#DIV/0!</v>
      </c>
      <c r="I13" s="101" t="e">
        <f>VLOOKUP('Input A-C &amp; Heat Pump Measures'!$E$3,References!$L$103:$O$112,2,FALSE)</f>
        <v>#N/A</v>
      </c>
      <c r="J13" s="101" t="e">
        <f>VLOOKUP('Input A-C &amp; Heat Pump Measures'!$E$3,References!$L$103:$O$112,3,FALSE)</f>
        <v>#N/A</v>
      </c>
      <c r="K13" s="101" t="e">
        <f>VLOOKUP('Input A-C &amp; Heat Pump Measures'!$E$3,References!$L$103:$O$112,4,FALSE)</f>
        <v>#N/A</v>
      </c>
      <c r="M13" s="130" t="e">
        <f t="shared" si="2"/>
        <v>#N/A</v>
      </c>
      <c r="N13" s="116" t="e">
        <f>IF('Input A-C &amp; Heat Pump Measures'!$C15&gt;References!$F$12,B13/1000*J13*H13,0)</f>
        <v>#N/A</v>
      </c>
      <c r="O13" s="117" t="e">
        <f t="shared" si="3"/>
        <v>#DIV/0!</v>
      </c>
    </row>
    <row r="14" spans="1:15" ht="15" x14ac:dyDescent="0.25">
      <c r="A14">
        <v>12</v>
      </c>
      <c r="B14" s="130">
        <f>'Input A-C &amp; Heat Pump Measures'!G16*12000</f>
        <v>0</v>
      </c>
      <c r="C14" s="129">
        <f>'Input A-C &amp; Heat Pump Measures'!L16*'Input A-C &amp; Heat Pump Measures'!N16</f>
        <v>0</v>
      </c>
      <c r="D14" s="129">
        <f>'Input A-C &amp; Heat Pump Measures'!M16*'Input A-C &amp; Heat Pump Measures'!O16</f>
        <v>0</v>
      </c>
      <c r="E14" s="144" t="e">
        <f t="shared" si="0"/>
        <v>#DIV/0!</v>
      </c>
      <c r="F14" s="128" t="e">
        <f>B14/'HVAC Calcs - OLD'!C14</f>
        <v>#DIV/0!</v>
      </c>
      <c r="G14" s="128" t="e">
        <f>B14/'HVAC Calcs - OLD'!D14</f>
        <v>#DIV/0!</v>
      </c>
      <c r="H14" s="127" t="e">
        <f t="shared" si="1"/>
        <v>#DIV/0!</v>
      </c>
      <c r="I14" s="101" t="e">
        <f>VLOOKUP('Input A-C &amp; Heat Pump Measures'!$E$3,References!$L$103:$O$112,2,FALSE)</f>
        <v>#N/A</v>
      </c>
      <c r="J14" s="101" t="e">
        <f>VLOOKUP('Input A-C &amp; Heat Pump Measures'!$E$3,References!$L$103:$O$112,3,FALSE)</f>
        <v>#N/A</v>
      </c>
      <c r="K14" s="101" t="e">
        <f>VLOOKUP('Input A-C &amp; Heat Pump Measures'!$E$3,References!$L$103:$O$112,4,FALSE)</f>
        <v>#N/A</v>
      </c>
      <c r="M14" s="130" t="e">
        <f t="shared" si="2"/>
        <v>#N/A</v>
      </c>
      <c r="N14" s="116" t="e">
        <f>IF('Input A-C &amp; Heat Pump Measures'!$C16&gt;References!$F$12,B14/1000*J14*H14,0)</f>
        <v>#N/A</v>
      </c>
      <c r="O14" s="117" t="e">
        <f t="shared" si="3"/>
        <v>#DIV/0!</v>
      </c>
    </row>
    <row r="15" spans="1:15" ht="15" x14ac:dyDescent="0.25">
      <c r="A15">
        <v>13</v>
      </c>
      <c r="B15" s="130">
        <f>'Input A-C &amp; Heat Pump Measures'!G17*12000</f>
        <v>0</v>
      </c>
      <c r="C15" s="129">
        <f>'Input A-C &amp; Heat Pump Measures'!L17*'Input A-C &amp; Heat Pump Measures'!N17</f>
        <v>0</v>
      </c>
      <c r="D15" s="129">
        <f>'Input A-C &amp; Heat Pump Measures'!M17*'Input A-C &amp; Heat Pump Measures'!O17</f>
        <v>0</v>
      </c>
      <c r="E15" s="144" t="e">
        <f t="shared" si="0"/>
        <v>#DIV/0!</v>
      </c>
      <c r="F15" s="128" t="e">
        <f>B15/'HVAC Calcs - OLD'!C15</f>
        <v>#DIV/0!</v>
      </c>
      <c r="G15" s="128" t="e">
        <f>B15/'HVAC Calcs - OLD'!D15</f>
        <v>#DIV/0!</v>
      </c>
      <c r="H15" s="127" t="e">
        <f t="shared" si="1"/>
        <v>#DIV/0!</v>
      </c>
      <c r="I15" s="101" t="e">
        <f>VLOOKUP('Input A-C &amp; Heat Pump Measures'!$E$3,References!$L$103:$O$112,2,FALSE)</f>
        <v>#N/A</v>
      </c>
      <c r="J15" s="101" t="e">
        <f>VLOOKUP('Input A-C &amp; Heat Pump Measures'!$E$3,References!$L$103:$O$112,3,FALSE)</f>
        <v>#N/A</v>
      </c>
      <c r="K15" s="101" t="e">
        <f>VLOOKUP('Input A-C &amp; Heat Pump Measures'!$E$3,References!$L$103:$O$112,4,FALSE)</f>
        <v>#N/A</v>
      </c>
      <c r="M15" s="130" t="e">
        <f t="shared" si="2"/>
        <v>#N/A</v>
      </c>
      <c r="N15" s="116" t="e">
        <f>IF('Input A-C &amp; Heat Pump Measures'!$C17&gt;References!$F$12,B15/1000*J15*H15,0)</f>
        <v>#N/A</v>
      </c>
      <c r="O15" s="117" t="e">
        <f t="shared" si="3"/>
        <v>#DIV/0!</v>
      </c>
    </row>
    <row r="16" spans="1:15" ht="15" x14ac:dyDescent="0.25">
      <c r="A16">
        <v>14</v>
      </c>
      <c r="B16" s="130">
        <f>'Input A-C &amp; Heat Pump Measures'!G18*12000</f>
        <v>0</v>
      </c>
      <c r="C16" s="129">
        <f>'Input A-C &amp; Heat Pump Measures'!L18*'Input A-C &amp; Heat Pump Measures'!N18</f>
        <v>0</v>
      </c>
      <c r="D16" s="129">
        <f>'Input A-C &amp; Heat Pump Measures'!M18*'Input A-C &amp; Heat Pump Measures'!O18</f>
        <v>0</v>
      </c>
      <c r="E16" s="144" t="e">
        <f t="shared" si="0"/>
        <v>#DIV/0!</v>
      </c>
      <c r="F16" s="128" t="e">
        <f>B16/'HVAC Calcs - OLD'!C16</f>
        <v>#DIV/0!</v>
      </c>
      <c r="G16" s="128" t="e">
        <f>B16/'HVAC Calcs - OLD'!D16</f>
        <v>#DIV/0!</v>
      </c>
      <c r="H16" s="127" t="e">
        <f t="shared" si="1"/>
        <v>#DIV/0!</v>
      </c>
      <c r="I16" s="101" t="e">
        <f>VLOOKUP('Input A-C &amp; Heat Pump Measures'!$E$3,References!$L$103:$O$112,2,FALSE)</f>
        <v>#N/A</v>
      </c>
      <c r="J16" s="101" t="e">
        <f>VLOOKUP('Input A-C &amp; Heat Pump Measures'!$E$3,References!$L$103:$O$112,3,FALSE)</f>
        <v>#N/A</v>
      </c>
      <c r="K16" s="101" t="e">
        <f>VLOOKUP('Input A-C &amp; Heat Pump Measures'!$E$3,References!$L$103:$O$112,4,FALSE)</f>
        <v>#N/A</v>
      </c>
      <c r="M16" s="130" t="e">
        <f t="shared" si="2"/>
        <v>#N/A</v>
      </c>
      <c r="N16" s="116" t="e">
        <f>IF('Input A-C &amp; Heat Pump Measures'!$C18&gt;References!$F$12,B16/1000*J16*H16,0)</f>
        <v>#N/A</v>
      </c>
      <c r="O16" s="117" t="e">
        <f t="shared" si="3"/>
        <v>#DIV/0!</v>
      </c>
    </row>
    <row r="17" spans="1:15" ht="15" x14ac:dyDescent="0.25">
      <c r="A17">
        <v>15</v>
      </c>
      <c r="B17" s="130">
        <f>'Input A-C &amp; Heat Pump Measures'!G19*12000</f>
        <v>0</v>
      </c>
      <c r="C17" s="129">
        <f>'Input A-C &amp; Heat Pump Measures'!L19*'Input A-C &amp; Heat Pump Measures'!N19</f>
        <v>0</v>
      </c>
      <c r="D17" s="129">
        <f>'Input A-C &amp; Heat Pump Measures'!M19*'Input A-C &amp; Heat Pump Measures'!O19</f>
        <v>0</v>
      </c>
      <c r="E17" s="144" t="e">
        <f t="shared" si="0"/>
        <v>#DIV/0!</v>
      </c>
      <c r="F17" s="128" t="e">
        <f>B17/'HVAC Calcs - OLD'!C17</f>
        <v>#DIV/0!</v>
      </c>
      <c r="G17" s="128" t="e">
        <f>B17/'HVAC Calcs - OLD'!D17</f>
        <v>#DIV/0!</v>
      </c>
      <c r="H17" s="127" t="e">
        <f t="shared" si="1"/>
        <v>#DIV/0!</v>
      </c>
      <c r="I17" s="101" t="e">
        <f>VLOOKUP('Input A-C &amp; Heat Pump Measures'!$E$3,References!$L$103:$O$112,2,FALSE)</f>
        <v>#N/A</v>
      </c>
      <c r="J17" s="101" t="e">
        <f>VLOOKUP('Input A-C &amp; Heat Pump Measures'!$E$3,References!$L$103:$O$112,3,FALSE)</f>
        <v>#N/A</v>
      </c>
      <c r="K17" s="101" t="e">
        <f>VLOOKUP('Input A-C &amp; Heat Pump Measures'!$E$3,References!$L$103:$O$112,4,FALSE)</f>
        <v>#N/A</v>
      </c>
      <c r="M17" s="130" t="e">
        <f t="shared" si="2"/>
        <v>#N/A</v>
      </c>
      <c r="N17" s="116" t="e">
        <f>IF('Input A-C &amp; Heat Pump Measures'!$C19&gt;References!$F$12,B17/1000*J17*H17,0)</f>
        <v>#N/A</v>
      </c>
      <c r="O17" s="117" t="e">
        <f t="shared" si="3"/>
        <v>#DIV/0!</v>
      </c>
    </row>
    <row r="18" spans="1:15" ht="15" x14ac:dyDescent="0.25">
      <c r="A18">
        <v>16</v>
      </c>
      <c r="B18" s="130">
        <f>'Input A-C &amp; Heat Pump Measures'!G20*12000</f>
        <v>0</v>
      </c>
      <c r="C18" s="129">
        <f>'Input A-C &amp; Heat Pump Measures'!L20*'Input A-C &amp; Heat Pump Measures'!N20</f>
        <v>0</v>
      </c>
      <c r="D18" s="129">
        <f>'Input A-C &amp; Heat Pump Measures'!M20*'Input A-C &amp; Heat Pump Measures'!O20</f>
        <v>0</v>
      </c>
      <c r="E18" s="144" t="e">
        <f t="shared" si="0"/>
        <v>#DIV/0!</v>
      </c>
      <c r="F18" s="128" t="e">
        <f>B18/'HVAC Calcs - OLD'!C18</f>
        <v>#DIV/0!</v>
      </c>
      <c r="G18" s="128" t="e">
        <f>B18/'HVAC Calcs - OLD'!D18</f>
        <v>#DIV/0!</v>
      </c>
      <c r="H18" s="127" t="e">
        <f t="shared" si="1"/>
        <v>#DIV/0!</v>
      </c>
      <c r="I18" s="101" t="e">
        <f>VLOOKUP('Input A-C &amp; Heat Pump Measures'!$E$3,References!$L$103:$O$112,2,FALSE)</f>
        <v>#N/A</v>
      </c>
      <c r="J18" s="101" t="e">
        <f>VLOOKUP('Input A-C &amp; Heat Pump Measures'!$E$3,References!$L$103:$O$112,3,FALSE)</f>
        <v>#N/A</v>
      </c>
      <c r="K18" s="101" t="e">
        <f>VLOOKUP('Input A-C &amp; Heat Pump Measures'!$E$3,References!$L$103:$O$112,4,FALSE)</f>
        <v>#N/A</v>
      </c>
      <c r="M18" s="130" t="e">
        <f t="shared" si="2"/>
        <v>#N/A</v>
      </c>
      <c r="N18" s="116" t="e">
        <f>IF('Input A-C &amp; Heat Pump Measures'!$C20&gt;References!$F$12,B18/1000*J18*H18,0)</f>
        <v>#N/A</v>
      </c>
      <c r="O18" s="117" t="e">
        <f t="shared" si="3"/>
        <v>#DIV/0!</v>
      </c>
    </row>
    <row r="19" spans="1:15" ht="15" x14ac:dyDescent="0.25">
      <c r="A19">
        <v>17</v>
      </c>
      <c r="B19" s="130">
        <f>'Input A-C &amp; Heat Pump Measures'!G21*12000</f>
        <v>0</v>
      </c>
      <c r="C19" s="129">
        <f>'Input A-C &amp; Heat Pump Measures'!L21*'Input A-C &amp; Heat Pump Measures'!N21</f>
        <v>0</v>
      </c>
      <c r="D19" s="129">
        <f>'Input A-C &amp; Heat Pump Measures'!M21*'Input A-C &amp; Heat Pump Measures'!O21</f>
        <v>0</v>
      </c>
      <c r="E19" s="144" t="e">
        <f t="shared" si="0"/>
        <v>#DIV/0!</v>
      </c>
      <c r="F19" s="128" t="e">
        <f>B19/'HVAC Calcs - OLD'!C19</f>
        <v>#DIV/0!</v>
      </c>
      <c r="G19" s="128" t="e">
        <f>B19/'HVAC Calcs - OLD'!D19</f>
        <v>#DIV/0!</v>
      </c>
      <c r="H19" s="127" t="e">
        <f t="shared" si="1"/>
        <v>#DIV/0!</v>
      </c>
      <c r="I19" s="101" t="e">
        <f>VLOOKUP('Input A-C &amp; Heat Pump Measures'!$E$3,References!$L$103:$O$112,2,FALSE)</f>
        <v>#N/A</v>
      </c>
      <c r="J19" s="101" t="e">
        <f>VLOOKUP('Input A-C &amp; Heat Pump Measures'!$E$3,References!$L$103:$O$112,3,FALSE)</f>
        <v>#N/A</v>
      </c>
      <c r="K19" s="101" t="e">
        <f>VLOOKUP('Input A-C &amp; Heat Pump Measures'!$E$3,References!$L$103:$O$112,4,FALSE)</f>
        <v>#N/A</v>
      </c>
      <c r="M19" s="130" t="e">
        <f t="shared" si="2"/>
        <v>#N/A</v>
      </c>
      <c r="N19" s="116" t="e">
        <f>IF('Input A-C &amp; Heat Pump Measures'!$C21&gt;References!$F$12,B19/1000*J19*H19,0)</f>
        <v>#N/A</v>
      </c>
      <c r="O19" s="117" t="e">
        <f t="shared" si="3"/>
        <v>#DIV/0!</v>
      </c>
    </row>
    <row r="20" spans="1:15" ht="15" x14ac:dyDescent="0.25">
      <c r="A20">
        <v>18</v>
      </c>
      <c r="B20" s="130">
        <f>'Input A-C &amp; Heat Pump Measures'!G22*12000</f>
        <v>0</v>
      </c>
      <c r="C20" s="129">
        <f>'Input A-C &amp; Heat Pump Measures'!L22*'Input A-C &amp; Heat Pump Measures'!N22</f>
        <v>0</v>
      </c>
      <c r="D20" s="129">
        <f>'Input A-C &amp; Heat Pump Measures'!M22*'Input A-C &amp; Heat Pump Measures'!O22</f>
        <v>0</v>
      </c>
      <c r="E20" s="144" t="e">
        <f t="shared" si="0"/>
        <v>#DIV/0!</v>
      </c>
      <c r="F20" s="128" t="e">
        <f>B20/'HVAC Calcs - OLD'!C20</f>
        <v>#DIV/0!</v>
      </c>
      <c r="G20" s="128" t="e">
        <f>B20/'HVAC Calcs - OLD'!D20</f>
        <v>#DIV/0!</v>
      </c>
      <c r="H20" s="127" t="e">
        <f t="shared" si="1"/>
        <v>#DIV/0!</v>
      </c>
      <c r="I20" s="101" t="e">
        <f>VLOOKUP('Input A-C &amp; Heat Pump Measures'!$E$3,References!$L$103:$O$112,2,FALSE)</f>
        <v>#N/A</v>
      </c>
      <c r="J20" s="101" t="e">
        <f>VLOOKUP('Input A-C &amp; Heat Pump Measures'!$E$3,References!$L$103:$O$112,3,FALSE)</f>
        <v>#N/A</v>
      </c>
      <c r="K20" s="101" t="e">
        <f>VLOOKUP('Input A-C &amp; Heat Pump Measures'!$E$3,References!$L$103:$O$112,4,FALSE)</f>
        <v>#N/A</v>
      </c>
      <c r="M20" s="130" t="e">
        <f t="shared" si="2"/>
        <v>#N/A</v>
      </c>
      <c r="N20" s="116" t="e">
        <f>IF('Input A-C &amp; Heat Pump Measures'!$C22&gt;References!$F$12,B20/1000*J20*H20,0)</f>
        <v>#N/A</v>
      </c>
      <c r="O20" s="117" t="e">
        <f t="shared" si="3"/>
        <v>#DIV/0!</v>
      </c>
    </row>
    <row r="21" spans="1:15" ht="15" x14ac:dyDescent="0.25">
      <c r="A21">
        <v>19</v>
      </c>
      <c r="B21" s="130">
        <f>'Input A-C &amp; Heat Pump Measures'!G23*12000</f>
        <v>0</v>
      </c>
      <c r="C21" s="129">
        <f>'Input A-C &amp; Heat Pump Measures'!L23*'Input A-C &amp; Heat Pump Measures'!N23</f>
        <v>0</v>
      </c>
      <c r="D21" s="129">
        <f>'Input A-C &amp; Heat Pump Measures'!M23*'Input A-C &amp; Heat Pump Measures'!O23</f>
        <v>0</v>
      </c>
      <c r="E21" s="144" t="e">
        <f t="shared" si="0"/>
        <v>#DIV/0!</v>
      </c>
      <c r="F21" s="128" t="e">
        <f>B21/'HVAC Calcs - OLD'!C21</f>
        <v>#DIV/0!</v>
      </c>
      <c r="G21" s="128" t="e">
        <f>B21/'HVAC Calcs - OLD'!D21</f>
        <v>#DIV/0!</v>
      </c>
      <c r="H21" s="127" t="e">
        <f t="shared" si="1"/>
        <v>#DIV/0!</v>
      </c>
      <c r="I21" s="101" t="e">
        <f>VLOOKUP('Input A-C &amp; Heat Pump Measures'!$E$3,References!$L$103:$O$112,2,FALSE)</f>
        <v>#N/A</v>
      </c>
      <c r="J21" s="101" t="e">
        <f>VLOOKUP('Input A-C &amp; Heat Pump Measures'!$E$3,References!$L$103:$O$112,3,FALSE)</f>
        <v>#N/A</v>
      </c>
      <c r="K21" s="101" t="e">
        <f>VLOOKUP('Input A-C &amp; Heat Pump Measures'!$E$3,References!$L$103:$O$112,4,FALSE)</f>
        <v>#N/A</v>
      </c>
      <c r="M21" s="130" t="e">
        <f t="shared" si="2"/>
        <v>#N/A</v>
      </c>
      <c r="N21" s="116" t="e">
        <f>IF('Input A-C &amp; Heat Pump Measures'!$C23&gt;References!$F$12,B21/1000*J21*H21,0)</f>
        <v>#N/A</v>
      </c>
      <c r="O21" s="117" t="e">
        <f t="shared" si="3"/>
        <v>#DIV/0!</v>
      </c>
    </row>
    <row r="22" spans="1:15" ht="15" x14ac:dyDescent="0.25">
      <c r="A22">
        <v>20</v>
      </c>
      <c r="B22" s="130">
        <f>'Input A-C &amp; Heat Pump Measures'!G24*12000</f>
        <v>0</v>
      </c>
      <c r="C22" s="129">
        <f>'Input A-C &amp; Heat Pump Measures'!L24*'Input A-C &amp; Heat Pump Measures'!N24</f>
        <v>0</v>
      </c>
      <c r="D22" s="129">
        <f>'Input A-C &amp; Heat Pump Measures'!M24*'Input A-C &amp; Heat Pump Measures'!O24</f>
        <v>0</v>
      </c>
      <c r="E22" s="144" t="e">
        <f t="shared" si="0"/>
        <v>#DIV/0!</v>
      </c>
      <c r="F22" s="128" t="e">
        <f>B22/'HVAC Calcs - OLD'!C22</f>
        <v>#DIV/0!</v>
      </c>
      <c r="G22" s="128" t="e">
        <f>B22/'HVAC Calcs - OLD'!D22</f>
        <v>#DIV/0!</v>
      </c>
      <c r="H22" s="127" t="e">
        <f t="shared" si="1"/>
        <v>#DIV/0!</v>
      </c>
      <c r="I22" s="101" t="e">
        <f>VLOOKUP('Input A-C &amp; Heat Pump Measures'!$E$3,References!$L$103:$O$112,2,FALSE)</f>
        <v>#N/A</v>
      </c>
      <c r="J22" s="101" t="e">
        <f>VLOOKUP('Input A-C &amp; Heat Pump Measures'!$E$3,References!$L$103:$O$112,3,FALSE)</f>
        <v>#N/A</v>
      </c>
      <c r="K22" s="101" t="e">
        <f>VLOOKUP('Input A-C &amp; Heat Pump Measures'!$E$3,References!$L$103:$O$112,4,FALSE)</f>
        <v>#N/A</v>
      </c>
      <c r="M22" s="130" t="e">
        <f t="shared" si="2"/>
        <v>#N/A</v>
      </c>
      <c r="N22" s="116" t="e">
        <f>IF('Input A-C &amp; Heat Pump Measures'!$C24&gt;References!$F$12,B22/1000*J22*H22,0)</f>
        <v>#N/A</v>
      </c>
      <c r="O22" s="117" t="e">
        <f t="shared" si="3"/>
        <v>#DIV/0!</v>
      </c>
    </row>
    <row r="23" spans="1:15" ht="15" x14ac:dyDescent="0.25">
      <c r="A23">
        <v>21</v>
      </c>
      <c r="B23" s="130">
        <f>'Input A-C &amp; Heat Pump Measures'!G25*12000</f>
        <v>0</v>
      </c>
      <c r="C23" s="129">
        <f>'Input A-C &amp; Heat Pump Measures'!L25*'Input A-C &amp; Heat Pump Measures'!N25</f>
        <v>0</v>
      </c>
      <c r="D23" s="129">
        <f>'Input A-C &amp; Heat Pump Measures'!M25*'Input A-C &amp; Heat Pump Measures'!O25</f>
        <v>0</v>
      </c>
      <c r="E23" s="144" t="e">
        <f t="shared" si="0"/>
        <v>#DIV/0!</v>
      </c>
      <c r="F23" s="128" t="e">
        <f>B23/'HVAC Calcs - OLD'!C23</f>
        <v>#DIV/0!</v>
      </c>
      <c r="G23" s="128" t="e">
        <f>B23/'HVAC Calcs - OLD'!D23</f>
        <v>#DIV/0!</v>
      </c>
      <c r="H23" s="127" t="e">
        <f t="shared" si="1"/>
        <v>#DIV/0!</v>
      </c>
      <c r="I23" s="101" t="e">
        <f>VLOOKUP('Input A-C &amp; Heat Pump Measures'!$E$3,References!$L$103:$O$112,2,FALSE)</f>
        <v>#N/A</v>
      </c>
      <c r="J23" s="101" t="e">
        <f>VLOOKUP('Input A-C &amp; Heat Pump Measures'!$E$3,References!$L$103:$O$112,3,FALSE)</f>
        <v>#N/A</v>
      </c>
      <c r="K23" s="101" t="e">
        <f>VLOOKUP('Input A-C &amp; Heat Pump Measures'!$E$3,References!$L$103:$O$112,4,FALSE)</f>
        <v>#N/A</v>
      </c>
      <c r="M23" s="130" t="e">
        <f t="shared" si="2"/>
        <v>#N/A</v>
      </c>
      <c r="N23" s="116" t="e">
        <f>IF('Input A-C &amp; Heat Pump Measures'!$C25&gt;References!$F$12,B23/1000*J23*H23,0)</f>
        <v>#N/A</v>
      </c>
      <c r="O23" s="117" t="e">
        <f t="shared" si="3"/>
        <v>#DIV/0!</v>
      </c>
    </row>
    <row r="24" spans="1:15" ht="15" x14ac:dyDescent="0.25">
      <c r="A24">
        <v>22</v>
      </c>
      <c r="B24" s="130">
        <f>'Input A-C &amp; Heat Pump Measures'!G26*12000</f>
        <v>0</v>
      </c>
      <c r="C24" s="129">
        <f>'Input A-C &amp; Heat Pump Measures'!L26*'Input A-C &amp; Heat Pump Measures'!N26</f>
        <v>0</v>
      </c>
      <c r="D24" s="129">
        <f>'Input A-C &amp; Heat Pump Measures'!M26*'Input A-C &amp; Heat Pump Measures'!O26</f>
        <v>0</v>
      </c>
      <c r="E24" s="144" t="e">
        <f t="shared" si="0"/>
        <v>#DIV/0!</v>
      </c>
      <c r="F24" s="128" t="e">
        <f>B24/'HVAC Calcs - OLD'!C24</f>
        <v>#DIV/0!</v>
      </c>
      <c r="G24" s="128" t="e">
        <f>B24/'HVAC Calcs - OLD'!D24</f>
        <v>#DIV/0!</v>
      </c>
      <c r="H24" s="127" t="e">
        <f t="shared" si="1"/>
        <v>#DIV/0!</v>
      </c>
      <c r="I24" s="101" t="e">
        <f>VLOOKUP('Input A-C &amp; Heat Pump Measures'!$E$3,References!$L$103:$O$112,2,FALSE)</f>
        <v>#N/A</v>
      </c>
      <c r="J24" s="101" t="e">
        <f>VLOOKUP('Input A-C &amp; Heat Pump Measures'!$E$3,References!$L$103:$O$112,3,FALSE)</f>
        <v>#N/A</v>
      </c>
      <c r="K24" s="101" t="e">
        <f>VLOOKUP('Input A-C &amp; Heat Pump Measures'!$E$3,References!$L$103:$O$112,4,FALSE)</f>
        <v>#N/A</v>
      </c>
      <c r="M24" s="130" t="e">
        <f t="shared" si="2"/>
        <v>#N/A</v>
      </c>
      <c r="N24" s="116" t="e">
        <f>IF('Input A-C &amp; Heat Pump Measures'!$C26&gt;References!$F$12,B24/1000*J24*H24,0)</f>
        <v>#N/A</v>
      </c>
      <c r="O24" s="117" t="e">
        <f t="shared" si="3"/>
        <v>#DIV/0!</v>
      </c>
    </row>
    <row r="25" spans="1:15" ht="15" x14ac:dyDescent="0.25">
      <c r="A25">
        <v>23</v>
      </c>
      <c r="B25" s="130">
        <f>'Input A-C &amp; Heat Pump Measures'!G27*12000</f>
        <v>0</v>
      </c>
      <c r="C25" s="129">
        <f>'Input A-C &amp; Heat Pump Measures'!L27*'Input A-C &amp; Heat Pump Measures'!N27</f>
        <v>0</v>
      </c>
      <c r="D25" s="129">
        <f>'Input A-C &amp; Heat Pump Measures'!M27*'Input A-C &amp; Heat Pump Measures'!O27</f>
        <v>0</v>
      </c>
      <c r="E25" s="144" t="e">
        <f t="shared" si="0"/>
        <v>#DIV/0!</v>
      </c>
      <c r="F25" s="128" t="e">
        <f>B25/'HVAC Calcs - OLD'!C25</f>
        <v>#DIV/0!</v>
      </c>
      <c r="G25" s="128" t="e">
        <f>B25/'HVAC Calcs - OLD'!D25</f>
        <v>#DIV/0!</v>
      </c>
      <c r="H25" s="127" t="e">
        <f t="shared" si="1"/>
        <v>#DIV/0!</v>
      </c>
      <c r="I25" s="101" t="e">
        <f>VLOOKUP('Input A-C &amp; Heat Pump Measures'!$E$3,References!$L$103:$O$112,2,FALSE)</f>
        <v>#N/A</v>
      </c>
      <c r="J25" s="101" t="e">
        <f>VLOOKUP('Input A-C &amp; Heat Pump Measures'!$E$3,References!$L$103:$O$112,3,FALSE)</f>
        <v>#N/A</v>
      </c>
      <c r="K25" s="101" t="e">
        <f>VLOOKUP('Input A-C &amp; Heat Pump Measures'!$E$3,References!$L$103:$O$112,4,FALSE)</f>
        <v>#N/A</v>
      </c>
      <c r="M25" s="130" t="e">
        <f t="shared" si="2"/>
        <v>#N/A</v>
      </c>
      <c r="N25" s="116" t="e">
        <f>IF('Input A-C &amp; Heat Pump Measures'!$C27&gt;References!$F$12,B25/1000*J25*H25,0)</f>
        <v>#N/A</v>
      </c>
      <c r="O25" s="117" t="e">
        <f t="shared" si="3"/>
        <v>#DIV/0!</v>
      </c>
    </row>
    <row r="26" spans="1:15" ht="15" x14ac:dyDescent="0.25">
      <c r="A26">
        <v>24</v>
      </c>
      <c r="B26" s="130">
        <f>'Input A-C &amp; Heat Pump Measures'!G28*12000</f>
        <v>0</v>
      </c>
      <c r="C26" s="129">
        <f>'Input A-C &amp; Heat Pump Measures'!L28*'Input A-C &amp; Heat Pump Measures'!N28</f>
        <v>0</v>
      </c>
      <c r="D26" s="129">
        <f>'Input A-C &amp; Heat Pump Measures'!M28*'Input A-C &amp; Heat Pump Measures'!O28</f>
        <v>0</v>
      </c>
      <c r="E26" s="144" t="e">
        <f t="shared" si="0"/>
        <v>#DIV/0!</v>
      </c>
      <c r="F26" s="128" t="e">
        <f>B26/'HVAC Calcs - OLD'!C26</f>
        <v>#DIV/0!</v>
      </c>
      <c r="G26" s="128" t="e">
        <f>B26/'HVAC Calcs - OLD'!D26</f>
        <v>#DIV/0!</v>
      </c>
      <c r="H26" s="127" t="e">
        <f t="shared" si="1"/>
        <v>#DIV/0!</v>
      </c>
      <c r="I26" s="101" t="e">
        <f>VLOOKUP('Input A-C &amp; Heat Pump Measures'!$E$3,References!$L$103:$O$112,2,FALSE)</f>
        <v>#N/A</v>
      </c>
      <c r="J26" s="101" t="e">
        <f>VLOOKUP('Input A-C &amp; Heat Pump Measures'!$E$3,References!$L$103:$O$112,3,FALSE)</f>
        <v>#N/A</v>
      </c>
      <c r="K26" s="101" t="e">
        <f>VLOOKUP('Input A-C &amp; Heat Pump Measures'!$E$3,References!$L$103:$O$112,4,FALSE)</f>
        <v>#N/A</v>
      </c>
      <c r="M26" s="130" t="e">
        <f t="shared" si="2"/>
        <v>#N/A</v>
      </c>
      <c r="N26" s="116" t="e">
        <f>IF('Input A-C &amp; Heat Pump Measures'!$C28&gt;References!$F$12,B26/1000*J26*H26,0)</f>
        <v>#N/A</v>
      </c>
      <c r="O26" s="117" t="e">
        <f t="shared" si="3"/>
        <v>#DIV/0!</v>
      </c>
    </row>
    <row r="27" spans="1:15" ht="15" x14ac:dyDescent="0.25">
      <c r="A27">
        <v>25</v>
      </c>
      <c r="B27" s="130">
        <f>'Input A-C &amp; Heat Pump Measures'!G29*12000</f>
        <v>0</v>
      </c>
      <c r="C27" s="129">
        <f>'Input A-C &amp; Heat Pump Measures'!L29*'Input A-C &amp; Heat Pump Measures'!N29</f>
        <v>0</v>
      </c>
      <c r="D27" s="129">
        <f>'Input A-C &amp; Heat Pump Measures'!M29*'Input A-C &amp; Heat Pump Measures'!O29</f>
        <v>0</v>
      </c>
      <c r="E27" s="144" t="e">
        <f t="shared" si="0"/>
        <v>#DIV/0!</v>
      </c>
      <c r="F27" s="128" t="e">
        <f>B27/'HVAC Calcs - OLD'!C27</f>
        <v>#DIV/0!</v>
      </c>
      <c r="G27" s="128" t="e">
        <f>B27/'HVAC Calcs - OLD'!D27</f>
        <v>#DIV/0!</v>
      </c>
      <c r="H27" s="127" t="e">
        <f t="shared" si="1"/>
        <v>#DIV/0!</v>
      </c>
      <c r="I27" s="101" t="e">
        <f>VLOOKUP('Input A-C &amp; Heat Pump Measures'!$E$3,References!$L$103:$O$112,2,FALSE)</f>
        <v>#N/A</v>
      </c>
      <c r="J27" s="101" t="e">
        <f>VLOOKUP('Input A-C &amp; Heat Pump Measures'!$E$3,References!$L$103:$O$112,3,FALSE)</f>
        <v>#N/A</v>
      </c>
      <c r="K27" s="101" t="e">
        <f>VLOOKUP('Input A-C &amp; Heat Pump Measures'!$E$3,References!$L$103:$O$112,4,FALSE)</f>
        <v>#N/A</v>
      </c>
      <c r="M27" s="130" t="e">
        <f t="shared" si="2"/>
        <v>#N/A</v>
      </c>
      <c r="N27" s="116" t="e">
        <f>IF('Input A-C &amp; Heat Pump Measures'!$C29&gt;References!$F$12,B27/1000*J27*H27,0)</f>
        <v>#N/A</v>
      </c>
      <c r="O27" s="117" t="e">
        <f t="shared" si="3"/>
        <v>#DIV/0!</v>
      </c>
    </row>
    <row r="28" spans="1:15" ht="15" x14ac:dyDescent="0.25">
      <c r="A28">
        <v>26</v>
      </c>
      <c r="B28" s="130">
        <f>'Input A-C &amp; Heat Pump Measures'!G30*12000</f>
        <v>0</v>
      </c>
      <c r="C28" s="129">
        <f>'Input A-C &amp; Heat Pump Measures'!L30*'Input A-C &amp; Heat Pump Measures'!N30</f>
        <v>0</v>
      </c>
      <c r="D28" s="129">
        <f>'Input A-C &amp; Heat Pump Measures'!M30*'Input A-C &amp; Heat Pump Measures'!O30</f>
        <v>0</v>
      </c>
      <c r="E28" s="144" t="e">
        <f t="shared" si="0"/>
        <v>#DIV/0!</v>
      </c>
      <c r="F28" s="128" t="e">
        <f>B28/'HVAC Calcs - OLD'!C28</f>
        <v>#DIV/0!</v>
      </c>
      <c r="G28" s="128" t="e">
        <f>B28/'HVAC Calcs - OLD'!D28</f>
        <v>#DIV/0!</v>
      </c>
      <c r="H28" s="127" t="e">
        <f t="shared" si="1"/>
        <v>#DIV/0!</v>
      </c>
      <c r="I28" s="101" t="e">
        <f>VLOOKUP('Input A-C &amp; Heat Pump Measures'!$E$3,References!$L$103:$O$112,2,FALSE)</f>
        <v>#N/A</v>
      </c>
      <c r="J28" s="101" t="e">
        <f>VLOOKUP('Input A-C &amp; Heat Pump Measures'!$E$3,References!$L$103:$O$112,3,FALSE)</f>
        <v>#N/A</v>
      </c>
      <c r="K28" s="101" t="e">
        <f>VLOOKUP('Input A-C &amp; Heat Pump Measures'!$E$3,References!$L$103:$O$112,4,FALSE)</f>
        <v>#N/A</v>
      </c>
      <c r="M28" s="130" t="e">
        <f t="shared" si="2"/>
        <v>#N/A</v>
      </c>
      <c r="N28" s="116" t="e">
        <f>IF('Input A-C &amp; Heat Pump Measures'!$C30&gt;References!$F$12,B28/1000*J28*H28,0)</f>
        <v>#N/A</v>
      </c>
      <c r="O28" s="117" t="e">
        <f t="shared" si="3"/>
        <v>#DIV/0!</v>
      </c>
    </row>
    <row r="29" spans="1:15" ht="15" x14ac:dyDescent="0.25">
      <c r="A29">
        <v>27</v>
      </c>
      <c r="B29" s="130">
        <f>'Input A-C &amp; Heat Pump Measures'!G31*12000</f>
        <v>0</v>
      </c>
      <c r="C29" s="129">
        <f>'Input A-C &amp; Heat Pump Measures'!L31*'Input A-C &amp; Heat Pump Measures'!N31</f>
        <v>0</v>
      </c>
      <c r="D29" s="129">
        <f>'Input A-C &amp; Heat Pump Measures'!M31*'Input A-C &amp; Heat Pump Measures'!O31</f>
        <v>0</v>
      </c>
      <c r="E29" s="144" t="e">
        <f t="shared" si="0"/>
        <v>#DIV/0!</v>
      </c>
      <c r="F29" s="128" t="e">
        <f>B29/'HVAC Calcs - OLD'!C29</f>
        <v>#DIV/0!</v>
      </c>
      <c r="G29" s="128" t="e">
        <f>B29/'HVAC Calcs - OLD'!D29</f>
        <v>#DIV/0!</v>
      </c>
      <c r="H29" s="127" t="e">
        <f t="shared" si="1"/>
        <v>#DIV/0!</v>
      </c>
      <c r="I29" s="101" t="e">
        <f>VLOOKUP('Input A-C &amp; Heat Pump Measures'!$E$3,References!$L$103:$O$112,2,FALSE)</f>
        <v>#N/A</v>
      </c>
      <c r="J29" s="101" t="e">
        <f>VLOOKUP('Input A-C &amp; Heat Pump Measures'!$E$3,References!$L$103:$O$112,3,FALSE)</f>
        <v>#N/A</v>
      </c>
      <c r="K29" s="101" t="e">
        <f>VLOOKUP('Input A-C &amp; Heat Pump Measures'!$E$3,References!$L$103:$O$112,4,FALSE)</f>
        <v>#N/A</v>
      </c>
      <c r="M29" s="130" t="e">
        <f t="shared" si="2"/>
        <v>#N/A</v>
      </c>
      <c r="N29" s="116" t="e">
        <f>IF('Input A-C &amp; Heat Pump Measures'!$C31&gt;References!$F$12,B29/1000*J29*H29,0)</f>
        <v>#N/A</v>
      </c>
      <c r="O29" s="117" t="e">
        <f t="shared" si="3"/>
        <v>#DIV/0!</v>
      </c>
    </row>
    <row r="30" spans="1:15" ht="15" x14ac:dyDescent="0.25">
      <c r="A30">
        <v>28</v>
      </c>
      <c r="B30" s="130">
        <f>'Input A-C &amp; Heat Pump Measures'!G32*12000</f>
        <v>0</v>
      </c>
      <c r="C30" s="129">
        <f>'Input A-C &amp; Heat Pump Measures'!L32*'Input A-C &amp; Heat Pump Measures'!N32</f>
        <v>0</v>
      </c>
      <c r="D30" s="129">
        <f>'Input A-C &amp; Heat Pump Measures'!M32*'Input A-C &amp; Heat Pump Measures'!O32</f>
        <v>0</v>
      </c>
      <c r="E30" s="144" t="e">
        <f t="shared" si="0"/>
        <v>#DIV/0!</v>
      </c>
      <c r="F30" s="128" t="e">
        <f>B30/'HVAC Calcs - OLD'!C30</f>
        <v>#DIV/0!</v>
      </c>
      <c r="G30" s="128" t="e">
        <f>B30/'HVAC Calcs - OLD'!D30</f>
        <v>#DIV/0!</v>
      </c>
      <c r="H30" s="127" t="e">
        <f t="shared" si="1"/>
        <v>#DIV/0!</v>
      </c>
      <c r="I30" s="101" t="e">
        <f>VLOOKUP('Input A-C &amp; Heat Pump Measures'!$E$3,References!$L$103:$O$112,2,FALSE)</f>
        <v>#N/A</v>
      </c>
      <c r="J30" s="101" t="e">
        <f>VLOOKUP('Input A-C &amp; Heat Pump Measures'!$E$3,References!$L$103:$O$112,3,FALSE)</f>
        <v>#N/A</v>
      </c>
      <c r="K30" s="101" t="e">
        <f>VLOOKUP('Input A-C &amp; Heat Pump Measures'!$E$3,References!$L$103:$O$112,4,FALSE)</f>
        <v>#N/A</v>
      </c>
      <c r="M30" s="130" t="e">
        <f t="shared" si="2"/>
        <v>#N/A</v>
      </c>
      <c r="N30" s="116" t="e">
        <f>IF('Input A-C &amp; Heat Pump Measures'!$C32&gt;References!$F$12,B30/1000*J30*H30,0)</f>
        <v>#N/A</v>
      </c>
      <c r="O30" s="117" t="e">
        <f t="shared" si="3"/>
        <v>#DIV/0!</v>
      </c>
    </row>
    <row r="31" spans="1:15" ht="15" x14ac:dyDescent="0.25">
      <c r="A31">
        <v>29</v>
      </c>
      <c r="B31" s="130">
        <f>'Input A-C &amp; Heat Pump Measures'!G33*12000</f>
        <v>0</v>
      </c>
      <c r="C31" s="129">
        <f>'Input A-C &amp; Heat Pump Measures'!L33*'Input A-C &amp; Heat Pump Measures'!N33</f>
        <v>0</v>
      </c>
      <c r="D31" s="129">
        <f>'Input A-C &amp; Heat Pump Measures'!M33*'Input A-C &amp; Heat Pump Measures'!O33</f>
        <v>0</v>
      </c>
      <c r="E31" s="144" t="e">
        <f t="shared" si="0"/>
        <v>#DIV/0!</v>
      </c>
      <c r="F31" s="128" t="e">
        <f>B31/'HVAC Calcs - OLD'!C31</f>
        <v>#DIV/0!</v>
      </c>
      <c r="G31" s="128" t="e">
        <f>B31/'HVAC Calcs - OLD'!D31</f>
        <v>#DIV/0!</v>
      </c>
      <c r="H31" s="127" t="e">
        <f t="shared" si="1"/>
        <v>#DIV/0!</v>
      </c>
      <c r="I31" s="101" t="e">
        <f>VLOOKUP('Input A-C &amp; Heat Pump Measures'!$E$3,References!$L$103:$O$112,2,FALSE)</f>
        <v>#N/A</v>
      </c>
      <c r="J31" s="101" t="e">
        <f>VLOOKUP('Input A-C &amp; Heat Pump Measures'!$E$3,References!$L$103:$O$112,3,FALSE)</f>
        <v>#N/A</v>
      </c>
      <c r="K31" s="101" t="e">
        <f>VLOOKUP('Input A-C &amp; Heat Pump Measures'!$E$3,References!$L$103:$O$112,4,FALSE)</f>
        <v>#N/A</v>
      </c>
      <c r="M31" s="130" t="e">
        <f t="shared" si="2"/>
        <v>#N/A</v>
      </c>
      <c r="N31" s="116" t="e">
        <f>IF('Input A-C &amp; Heat Pump Measures'!$C33&gt;References!$F$12,B31/1000*J31*H31,0)</f>
        <v>#N/A</v>
      </c>
      <c r="O31" s="117" t="e">
        <f t="shared" si="3"/>
        <v>#DIV/0!</v>
      </c>
    </row>
    <row r="32" spans="1:15" ht="15" x14ac:dyDescent="0.25">
      <c r="A32">
        <v>30</v>
      </c>
      <c r="B32" s="130">
        <f>'Input A-C &amp; Heat Pump Measures'!G34*12000</f>
        <v>0</v>
      </c>
      <c r="C32" s="129">
        <f>'Input A-C &amp; Heat Pump Measures'!L34*'Input A-C &amp; Heat Pump Measures'!N34</f>
        <v>0</v>
      </c>
      <c r="D32" s="129">
        <f>'Input A-C &amp; Heat Pump Measures'!M34*'Input A-C &amp; Heat Pump Measures'!O34</f>
        <v>0</v>
      </c>
      <c r="E32" s="144" t="e">
        <f t="shared" si="0"/>
        <v>#DIV/0!</v>
      </c>
      <c r="F32" s="128" t="e">
        <f>B32/'HVAC Calcs - OLD'!C32</f>
        <v>#DIV/0!</v>
      </c>
      <c r="G32" s="128" t="e">
        <f>B32/'HVAC Calcs - OLD'!D32</f>
        <v>#DIV/0!</v>
      </c>
      <c r="H32" s="127" t="e">
        <f t="shared" si="1"/>
        <v>#DIV/0!</v>
      </c>
      <c r="I32" s="101" t="e">
        <f>VLOOKUP('Input A-C &amp; Heat Pump Measures'!$E$3,References!$L$103:$O$112,2,FALSE)</f>
        <v>#N/A</v>
      </c>
      <c r="J32" s="101" t="e">
        <f>VLOOKUP('Input A-C &amp; Heat Pump Measures'!$E$3,References!$L$103:$O$112,3,FALSE)</f>
        <v>#N/A</v>
      </c>
      <c r="K32" s="101" t="e">
        <f>VLOOKUP('Input A-C &amp; Heat Pump Measures'!$E$3,References!$L$103:$O$112,4,FALSE)</f>
        <v>#N/A</v>
      </c>
      <c r="M32" s="130" t="e">
        <f t="shared" si="2"/>
        <v>#N/A</v>
      </c>
      <c r="N32" s="116" t="e">
        <f>IF('Input A-C &amp; Heat Pump Measures'!$C34&gt;References!$F$12,B32/1000*J32*H32,0)</f>
        <v>#N/A</v>
      </c>
      <c r="O32" s="117" t="e">
        <f t="shared" si="3"/>
        <v>#DIV/0!</v>
      </c>
    </row>
    <row r="33" spans="1:15" ht="15" x14ac:dyDescent="0.25">
      <c r="A33">
        <v>31</v>
      </c>
      <c r="B33" s="130">
        <f>'Input A-C &amp; Heat Pump Measures'!G35*12000</f>
        <v>0</v>
      </c>
      <c r="C33" s="129">
        <f>'Input A-C &amp; Heat Pump Measures'!L35*'Input A-C &amp; Heat Pump Measures'!N35</f>
        <v>0</v>
      </c>
      <c r="D33" s="129">
        <f>'Input A-C &amp; Heat Pump Measures'!M35*'Input A-C &amp; Heat Pump Measures'!O35</f>
        <v>0</v>
      </c>
      <c r="E33" s="144" t="e">
        <f t="shared" si="0"/>
        <v>#DIV/0!</v>
      </c>
      <c r="F33" s="128" t="e">
        <f>B33/'HVAC Calcs - OLD'!C33</f>
        <v>#DIV/0!</v>
      </c>
      <c r="G33" s="128" t="e">
        <f>B33/'HVAC Calcs - OLD'!D33</f>
        <v>#DIV/0!</v>
      </c>
      <c r="H33" s="127" t="e">
        <f t="shared" si="1"/>
        <v>#DIV/0!</v>
      </c>
      <c r="I33" s="101" t="e">
        <f>VLOOKUP('Input A-C &amp; Heat Pump Measures'!$E$3,References!$L$103:$O$112,2,FALSE)</f>
        <v>#N/A</v>
      </c>
      <c r="J33" s="101" t="e">
        <f>VLOOKUP('Input A-C &amp; Heat Pump Measures'!$E$3,References!$L$103:$O$112,3,FALSE)</f>
        <v>#N/A</v>
      </c>
      <c r="K33" s="101" t="e">
        <f>VLOOKUP('Input A-C &amp; Heat Pump Measures'!$E$3,References!$L$103:$O$112,4,FALSE)</f>
        <v>#N/A</v>
      </c>
      <c r="M33" s="130" t="e">
        <f t="shared" si="2"/>
        <v>#N/A</v>
      </c>
      <c r="N33" s="116" t="e">
        <f>IF('Input A-C &amp; Heat Pump Measures'!$C35&gt;References!$F$12,B33/1000*J33*H33,0)</f>
        <v>#N/A</v>
      </c>
      <c r="O33" s="117" t="e">
        <f t="shared" si="3"/>
        <v>#DIV/0!</v>
      </c>
    </row>
    <row r="34" spans="1:15" ht="15" x14ac:dyDescent="0.25">
      <c r="A34">
        <v>32</v>
      </c>
      <c r="B34" s="130">
        <f>'Input A-C &amp; Heat Pump Measures'!G36*12000</f>
        <v>0</v>
      </c>
      <c r="C34" s="129">
        <f>'Input A-C &amp; Heat Pump Measures'!L36*'Input A-C &amp; Heat Pump Measures'!N36</f>
        <v>0</v>
      </c>
      <c r="D34" s="129">
        <f>'Input A-C &amp; Heat Pump Measures'!M36*'Input A-C &amp; Heat Pump Measures'!O36</f>
        <v>0</v>
      </c>
      <c r="E34" s="144" t="e">
        <f t="shared" si="0"/>
        <v>#DIV/0!</v>
      </c>
      <c r="F34" s="128" t="e">
        <f>B34/'HVAC Calcs - OLD'!C34</f>
        <v>#DIV/0!</v>
      </c>
      <c r="G34" s="128" t="e">
        <f>B34/'HVAC Calcs - OLD'!D34</f>
        <v>#DIV/0!</v>
      </c>
      <c r="H34" s="127" t="e">
        <f t="shared" si="1"/>
        <v>#DIV/0!</v>
      </c>
      <c r="I34" s="101" t="e">
        <f>VLOOKUP('Input A-C &amp; Heat Pump Measures'!$E$3,References!$L$103:$O$112,2,FALSE)</f>
        <v>#N/A</v>
      </c>
      <c r="J34" s="101" t="e">
        <f>VLOOKUP('Input A-C &amp; Heat Pump Measures'!$E$3,References!$L$103:$O$112,3,FALSE)</f>
        <v>#N/A</v>
      </c>
      <c r="K34" s="101" t="e">
        <f>VLOOKUP('Input A-C &amp; Heat Pump Measures'!$E$3,References!$L$103:$O$112,4,FALSE)</f>
        <v>#N/A</v>
      </c>
      <c r="M34" s="130" t="e">
        <f t="shared" si="2"/>
        <v>#N/A</v>
      </c>
      <c r="N34" s="116" t="e">
        <f>IF('Input A-C &amp; Heat Pump Measures'!$C36&gt;References!$F$12,B34/1000*J34*H34,0)</f>
        <v>#N/A</v>
      </c>
      <c r="O34" s="117" t="e">
        <f t="shared" si="3"/>
        <v>#DIV/0!</v>
      </c>
    </row>
    <row r="35" spans="1:15" ht="15" x14ac:dyDescent="0.25">
      <c r="A35">
        <v>33</v>
      </c>
      <c r="B35" s="130">
        <f>'Input A-C &amp; Heat Pump Measures'!G37*12000</f>
        <v>0</v>
      </c>
      <c r="C35" s="129">
        <f>'Input A-C &amp; Heat Pump Measures'!L37*'Input A-C &amp; Heat Pump Measures'!N37</f>
        <v>0</v>
      </c>
      <c r="D35" s="129">
        <f>'Input A-C &amp; Heat Pump Measures'!M37*'Input A-C &amp; Heat Pump Measures'!O37</f>
        <v>0</v>
      </c>
      <c r="E35" s="144" t="e">
        <f t="shared" si="0"/>
        <v>#DIV/0!</v>
      </c>
      <c r="F35" s="128" t="e">
        <f>B35/'HVAC Calcs - OLD'!C35</f>
        <v>#DIV/0!</v>
      </c>
      <c r="G35" s="128" t="e">
        <f>B35/'HVAC Calcs - OLD'!D35</f>
        <v>#DIV/0!</v>
      </c>
      <c r="H35" s="127" t="e">
        <f t="shared" si="1"/>
        <v>#DIV/0!</v>
      </c>
      <c r="I35" s="101" t="e">
        <f>VLOOKUP('Input A-C &amp; Heat Pump Measures'!$E$3,References!$L$103:$O$112,2,FALSE)</f>
        <v>#N/A</v>
      </c>
      <c r="J35" s="101" t="e">
        <f>VLOOKUP('Input A-C &amp; Heat Pump Measures'!$E$3,References!$L$103:$O$112,3,FALSE)</f>
        <v>#N/A</v>
      </c>
      <c r="K35" s="101" t="e">
        <f>VLOOKUP('Input A-C &amp; Heat Pump Measures'!$E$3,References!$L$103:$O$112,4,FALSE)</f>
        <v>#N/A</v>
      </c>
      <c r="M35" s="130" t="e">
        <f t="shared" si="2"/>
        <v>#N/A</v>
      </c>
      <c r="N35" s="116" t="e">
        <f>IF('Input A-C &amp; Heat Pump Measures'!$C37&gt;References!$F$12,B35/1000*J35*H35,0)</f>
        <v>#N/A</v>
      </c>
      <c r="O35" s="117" t="e">
        <f t="shared" si="3"/>
        <v>#DIV/0!</v>
      </c>
    </row>
    <row r="36" spans="1:15" ht="15" x14ac:dyDescent="0.25">
      <c r="A36">
        <v>34</v>
      </c>
      <c r="B36" s="130">
        <f>'Input A-C &amp; Heat Pump Measures'!G38*12000</f>
        <v>0</v>
      </c>
      <c r="C36" s="129">
        <f>'Input A-C &amp; Heat Pump Measures'!L38*'Input A-C &amp; Heat Pump Measures'!N38</f>
        <v>0</v>
      </c>
      <c r="D36" s="129">
        <f>'Input A-C &amp; Heat Pump Measures'!M38*'Input A-C &amp; Heat Pump Measures'!O38</f>
        <v>0</v>
      </c>
      <c r="E36" s="144" t="e">
        <f t="shared" si="0"/>
        <v>#DIV/0!</v>
      </c>
      <c r="F36" s="128" t="e">
        <f>B36/'HVAC Calcs - OLD'!C36</f>
        <v>#DIV/0!</v>
      </c>
      <c r="G36" s="128" t="e">
        <f>B36/'HVAC Calcs - OLD'!D36</f>
        <v>#DIV/0!</v>
      </c>
      <c r="H36" s="127" t="e">
        <f t="shared" si="1"/>
        <v>#DIV/0!</v>
      </c>
      <c r="I36" s="101" t="e">
        <f>VLOOKUP('Input A-C &amp; Heat Pump Measures'!$E$3,References!$L$103:$O$112,2,FALSE)</f>
        <v>#N/A</v>
      </c>
      <c r="J36" s="101" t="e">
        <f>VLOOKUP('Input A-C &amp; Heat Pump Measures'!$E$3,References!$L$103:$O$112,3,FALSE)</f>
        <v>#N/A</v>
      </c>
      <c r="K36" s="101" t="e">
        <f>VLOOKUP('Input A-C &amp; Heat Pump Measures'!$E$3,References!$L$103:$O$112,4,FALSE)</f>
        <v>#N/A</v>
      </c>
      <c r="M36" s="130" t="e">
        <f t="shared" si="2"/>
        <v>#N/A</v>
      </c>
      <c r="N36" s="116" t="e">
        <f>IF('Input A-C &amp; Heat Pump Measures'!$C38&gt;References!$F$12,B36/1000*J36*H36,0)</f>
        <v>#N/A</v>
      </c>
      <c r="O36" s="117" t="e">
        <f t="shared" si="3"/>
        <v>#DIV/0!</v>
      </c>
    </row>
    <row r="37" spans="1:15" ht="15" x14ac:dyDescent="0.25">
      <c r="A37">
        <v>35</v>
      </c>
      <c r="B37" s="130">
        <f>'Input A-C &amp; Heat Pump Measures'!G39*12000</f>
        <v>0</v>
      </c>
      <c r="C37" s="129">
        <f>'Input A-C &amp; Heat Pump Measures'!L39*'Input A-C &amp; Heat Pump Measures'!N39</f>
        <v>0</v>
      </c>
      <c r="D37" s="129">
        <f>'Input A-C &amp; Heat Pump Measures'!M39*'Input A-C &amp; Heat Pump Measures'!O39</f>
        <v>0</v>
      </c>
      <c r="E37" s="144" t="e">
        <f t="shared" si="0"/>
        <v>#DIV/0!</v>
      </c>
      <c r="F37" s="128" t="e">
        <f>B37/'HVAC Calcs - OLD'!C37</f>
        <v>#DIV/0!</v>
      </c>
      <c r="G37" s="128" t="e">
        <f>B37/'HVAC Calcs - OLD'!D37</f>
        <v>#DIV/0!</v>
      </c>
      <c r="H37" s="127" t="e">
        <f t="shared" si="1"/>
        <v>#DIV/0!</v>
      </c>
      <c r="I37" s="101" t="e">
        <f>VLOOKUP('Input A-C &amp; Heat Pump Measures'!$E$3,References!$L$103:$O$112,2,FALSE)</f>
        <v>#N/A</v>
      </c>
      <c r="J37" s="101" t="e">
        <f>VLOOKUP('Input A-C &amp; Heat Pump Measures'!$E$3,References!$L$103:$O$112,3,FALSE)</f>
        <v>#N/A</v>
      </c>
      <c r="K37" s="101" t="e">
        <f>VLOOKUP('Input A-C &amp; Heat Pump Measures'!$E$3,References!$L$103:$O$112,4,FALSE)</f>
        <v>#N/A</v>
      </c>
      <c r="M37" s="130" t="e">
        <f t="shared" si="2"/>
        <v>#N/A</v>
      </c>
      <c r="N37" s="116" t="e">
        <f>IF('Input A-C &amp; Heat Pump Measures'!$C39&gt;References!$F$12,B37/1000*J37*H37,0)</f>
        <v>#N/A</v>
      </c>
      <c r="O37" s="117" t="e">
        <f t="shared" si="3"/>
        <v>#DIV/0!</v>
      </c>
    </row>
    <row r="38" spans="1:15" ht="15" x14ac:dyDescent="0.25">
      <c r="A38">
        <v>36</v>
      </c>
      <c r="B38" s="130">
        <f>'Input A-C &amp; Heat Pump Measures'!G40*12000</f>
        <v>0</v>
      </c>
      <c r="C38" s="129">
        <f>'Input A-C &amp; Heat Pump Measures'!L40*'Input A-C &amp; Heat Pump Measures'!N40</f>
        <v>0</v>
      </c>
      <c r="D38" s="129">
        <f>'Input A-C &amp; Heat Pump Measures'!M40*'Input A-C &amp; Heat Pump Measures'!O40</f>
        <v>0</v>
      </c>
      <c r="E38" s="144" t="e">
        <f t="shared" si="0"/>
        <v>#DIV/0!</v>
      </c>
      <c r="F38" s="128" t="e">
        <f>B38/'HVAC Calcs - OLD'!C38</f>
        <v>#DIV/0!</v>
      </c>
      <c r="G38" s="128" t="e">
        <f>B38/'HVAC Calcs - OLD'!D38</f>
        <v>#DIV/0!</v>
      </c>
      <c r="H38" s="127" t="e">
        <f t="shared" si="1"/>
        <v>#DIV/0!</v>
      </c>
      <c r="I38" s="101" t="e">
        <f>VLOOKUP('Input A-C &amp; Heat Pump Measures'!$E$3,References!$L$103:$O$112,2,FALSE)</f>
        <v>#N/A</v>
      </c>
      <c r="J38" s="101" t="e">
        <f>VLOOKUP('Input A-C &amp; Heat Pump Measures'!$E$3,References!$L$103:$O$112,3,FALSE)</f>
        <v>#N/A</v>
      </c>
      <c r="K38" s="101" t="e">
        <f>VLOOKUP('Input A-C &amp; Heat Pump Measures'!$E$3,References!$L$103:$O$112,4,FALSE)</f>
        <v>#N/A</v>
      </c>
      <c r="M38" s="130" t="e">
        <f t="shared" si="2"/>
        <v>#N/A</v>
      </c>
      <c r="N38" s="116" t="e">
        <f>IF('Input A-C &amp; Heat Pump Measures'!$C40&gt;References!$F$12,B38/1000*J38*H38,0)</f>
        <v>#N/A</v>
      </c>
      <c r="O38" s="117" t="e">
        <f t="shared" si="3"/>
        <v>#DIV/0!</v>
      </c>
    </row>
    <row r="39" spans="1:15" ht="15" x14ac:dyDescent="0.25">
      <c r="A39">
        <v>37</v>
      </c>
      <c r="B39" s="130">
        <f>'Input A-C &amp; Heat Pump Measures'!G41*12000</f>
        <v>0</v>
      </c>
      <c r="C39" s="129">
        <f>'Input A-C &amp; Heat Pump Measures'!L41*'Input A-C &amp; Heat Pump Measures'!N41</f>
        <v>0</v>
      </c>
      <c r="D39" s="129">
        <f>'Input A-C &amp; Heat Pump Measures'!M41*'Input A-C &amp; Heat Pump Measures'!O41</f>
        <v>0</v>
      </c>
      <c r="E39" s="144" t="e">
        <f t="shared" si="0"/>
        <v>#DIV/0!</v>
      </c>
      <c r="F39" s="128" t="e">
        <f>B39/'HVAC Calcs - OLD'!C39</f>
        <v>#DIV/0!</v>
      </c>
      <c r="G39" s="128" t="e">
        <f>B39/'HVAC Calcs - OLD'!D39</f>
        <v>#DIV/0!</v>
      </c>
      <c r="H39" s="127" t="e">
        <f t="shared" si="1"/>
        <v>#DIV/0!</v>
      </c>
      <c r="I39" s="101" t="e">
        <f>VLOOKUP('Input A-C &amp; Heat Pump Measures'!$E$3,References!$L$103:$O$112,2,FALSE)</f>
        <v>#N/A</v>
      </c>
      <c r="J39" s="101" t="e">
        <f>VLOOKUP('Input A-C &amp; Heat Pump Measures'!$E$3,References!$L$103:$O$112,3,FALSE)</f>
        <v>#N/A</v>
      </c>
      <c r="K39" s="101" t="e">
        <f>VLOOKUP('Input A-C &amp; Heat Pump Measures'!$E$3,References!$L$103:$O$112,4,FALSE)</f>
        <v>#N/A</v>
      </c>
      <c r="M39" s="130" t="e">
        <f t="shared" si="2"/>
        <v>#N/A</v>
      </c>
      <c r="N39" s="116" t="e">
        <f>IF('Input A-C &amp; Heat Pump Measures'!$C41&gt;References!$F$12,B39/1000*J39*H39,0)</f>
        <v>#N/A</v>
      </c>
      <c r="O39" s="117" t="e">
        <f t="shared" si="3"/>
        <v>#DIV/0!</v>
      </c>
    </row>
    <row r="40" spans="1:15" ht="15" x14ac:dyDescent="0.25">
      <c r="A40">
        <v>38</v>
      </c>
      <c r="B40" s="130">
        <f>'Input A-C &amp; Heat Pump Measures'!G42*12000</f>
        <v>0</v>
      </c>
      <c r="C40" s="129">
        <f>'Input A-C &amp; Heat Pump Measures'!L42*'Input A-C &amp; Heat Pump Measures'!N42</f>
        <v>0</v>
      </c>
      <c r="D40" s="129">
        <f>'Input A-C &amp; Heat Pump Measures'!M42*'Input A-C &amp; Heat Pump Measures'!O42</f>
        <v>0</v>
      </c>
      <c r="E40" s="144" t="e">
        <f t="shared" si="0"/>
        <v>#DIV/0!</v>
      </c>
      <c r="F40" s="128" t="e">
        <f>B40/'HVAC Calcs - OLD'!C40</f>
        <v>#DIV/0!</v>
      </c>
      <c r="G40" s="128" t="e">
        <f>B40/'HVAC Calcs - OLD'!D40</f>
        <v>#DIV/0!</v>
      </c>
      <c r="H40" s="127" t="e">
        <f t="shared" si="1"/>
        <v>#DIV/0!</v>
      </c>
      <c r="I40" s="101" t="e">
        <f>VLOOKUP('Input A-C &amp; Heat Pump Measures'!$E$3,References!$L$103:$O$112,2,FALSE)</f>
        <v>#N/A</v>
      </c>
      <c r="J40" s="101" t="e">
        <f>VLOOKUP('Input A-C &amp; Heat Pump Measures'!$E$3,References!$L$103:$O$112,3,FALSE)</f>
        <v>#N/A</v>
      </c>
      <c r="K40" s="101" t="e">
        <f>VLOOKUP('Input A-C &amp; Heat Pump Measures'!$E$3,References!$L$103:$O$112,4,FALSE)</f>
        <v>#N/A</v>
      </c>
      <c r="M40" s="130" t="e">
        <f t="shared" si="2"/>
        <v>#N/A</v>
      </c>
      <c r="N40" s="116" t="e">
        <f>IF('Input A-C &amp; Heat Pump Measures'!$C42&gt;References!$F$12,B40/1000*J40*H40,0)</f>
        <v>#N/A</v>
      </c>
      <c r="O40" s="117" t="e">
        <f t="shared" si="3"/>
        <v>#DIV/0!</v>
      </c>
    </row>
    <row r="41" spans="1:15" ht="15" x14ac:dyDescent="0.25">
      <c r="A41">
        <v>39</v>
      </c>
      <c r="B41" s="130">
        <f>'Input A-C &amp; Heat Pump Measures'!G43*12000</f>
        <v>0</v>
      </c>
      <c r="C41" s="129">
        <f>'Input A-C &amp; Heat Pump Measures'!L43*'Input A-C &amp; Heat Pump Measures'!N43</f>
        <v>0</v>
      </c>
      <c r="D41" s="129">
        <f>'Input A-C &amp; Heat Pump Measures'!M43*'Input A-C &amp; Heat Pump Measures'!O43</f>
        <v>0</v>
      </c>
      <c r="E41" s="144" t="e">
        <f t="shared" si="0"/>
        <v>#DIV/0!</v>
      </c>
      <c r="F41" s="128" t="e">
        <f>B41/'HVAC Calcs - OLD'!C41</f>
        <v>#DIV/0!</v>
      </c>
      <c r="G41" s="128" t="e">
        <f>B41/'HVAC Calcs - OLD'!D41</f>
        <v>#DIV/0!</v>
      </c>
      <c r="H41" s="127" t="e">
        <f t="shared" si="1"/>
        <v>#DIV/0!</v>
      </c>
      <c r="I41" s="101" t="e">
        <f>VLOOKUP('Input A-C &amp; Heat Pump Measures'!$E$3,References!$L$103:$O$112,2,FALSE)</f>
        <v>#N/A</v>
      </c>
      <c r="J41" s="101" t="e">
        <f>VLOOKUP('Input A-C &amp; Heat Pump Measures'!$E$3,References!$L$103:$O$112,3,FALSE)</f>
        <v>#N/A</v>
      </c>
      <c r="K41" s="101" t="e">
        <f>VLOOKUP('Input A-C &amp; Heat Pump Measures'!$E$3,References!$L$103:$O$112,4,FALSE)</f>
        <v>#N/A</v>
      </c>
      <c r="M41" s="130" t="e">
        <f t="shared" si="2"/>
        <v>#N/A</v>
      </c>
      <c r="N41" s="116" t="e">
        <f>IF('Input A-C &amp; Heat Pump Measures'!$C43&gt;References!$F$12,B41/1000*J41*H41,0)</f>
        <v>#N/A</v>
      </c>
      <c r="O41" s="117" t="e">
        <f t="shared" si="3"/>
        <v>#DIV/0!</v>
      </c>
    </row>
    <row r="42" spans="1:15" ht="15" x14ac:dyDescent="0.25">
      <c r="A42">
        <v>40</v>
      </c>
      <c r="B42" s="130">
        <f>'Input A-C &amp; Heat Pump Measures'!G44*12000</f>
        <v>0</v>
      </c>
      <c r="C42" s="129">
        <f>'Input A-C &amp; Heat Pump Measures'!L44*'Input A-C &amp; Heat Pump Measures'!N44</f>
        <v>0</v>
      </c>
      <c r="D42" s="129">
        <f>'Input A-C &amp; Heat Pump Measures'!M44*'Input A-C &amp; Heat Pump Measures'!O44</f>
        <v>0</v>
      </c>
      <c r="E42" s="144" t="e">
        <f t="shared" si="0"/>
        <v>#DIV/0!</v>
      </c>
      <c r="F42" s="128" t="e">
        <f>B42/'HVAC Calcs - OLD'!C42</f>
        <v>#DIV/0!</v>
      </c>
      <c r="G42" s="128" t="e">
        <f>B42/'HVAC Calcs - OLD'!D42</f>
        <v>#DIV/0!</v>
      </c>
      <c r="H42" s="127" t="e">
        <f t="shared" si="1"/>
        <v>#DIV/0!</v>
      </c>
      <c r="I42" s="101" t="e">
        <f>VLOOKUP('Input A-C &amp; Heat Pump Measures'!$E$3,References!$L$103:$O$112,2,FALSE)</f>
        <v>#N/A</v>
      </c>
      <c r="J42" s="101" t="e">
        <f>VLOOKUP('Input A-C &amp; Heat Pump Measures'!$E$3,References!$L$103:$O$112,3,FALSE)</f>
        <v>#N/A</v>
      </c>
      <c r="K42" s="101" t="e">
        <f>VLOOKUP('Input A-C &amp; Heat Pump Measures'!$E$3,References!$L$103:$O$112,4,FALSE)</f>
        <v>#N/A</v>
      </c>
      <c r="M42" s="130" t="e">
        <f t="shared" si="2"/>
        <v>#N/A</v>
      </c>
      <c r="N42" s="116" t="e">
        <f>IF('Input A-C &amp; Heat Pump Measures'!$C44&gt;References!$F$12,B42/1000*J42*H42,0)</f>
        <v>#N/A</v>
      </c>
      <c r="O42" s="117" t="e">
        <f t="shared" si="3"/>
        <v>#DIV/0!</v>
      </c>
    </row>
    <row r="43" spans="1:15" ht="15" x14ac:dyDescent="0.25">
      <c r="A43">
        <v>41</v>
      </c>
      <c r="B43" s="130">
        <f>'Input A-C &amp; Heat Pump Measures'!G45*12000</f>
        <v>0</v>
      </c>
      <c r="C43" s="129">
        <f>'Input A-C &amp; Heat Pump Measures'!L45*'Input A-C &amp; Heat Pump Measures'!N45</f>
        <v>0</v>
      </c>
      <c r="D43" s="129">
        <f>'Input A-C &amp; Heat Pump Measures'!M45*'Input A-C &amp; Heat Pump Measures'!O45</f>
        <v>0</v>
      </c>
      <c r="E43" s="144" t="e">
        <f t="shared" si="0"/>
        <v>#DIV/0!</v>
      </c>
      <c r="F43" s="128" t="e">
        <f>B43/'HVAC Calcs - OLD'!C43</f>
        <v>#DIV/0!</v>
      </c>
      <c r="G43" s="128" t="e">
        <f>B43/'HVAC Calcs - OLD'!D43</f>
        <v>#DIV/0!</v>
      </c>
      <c r="H43" s="127" t="e">
        <f t="shared" si="1"/>
        <v>#DIV/0!</v>
      </c>
      <c r="I43" s="101" t="e">
        <f>VLOOKUP('Input A-C &amp; Heat Pump Measures'!$E$3,References!$L$103:$O$112,2,FALSE)</f>
        <v>#N/A</v>
      </c>
      <c r="J43" s="101" t="e">
        <f>VLOOKUP('Input A-C &amp; Heat Pump Measures'!$E$3,References!$L$103:$O$112,3,FALSE)</f>
        <v>#N/A</v>
      </c>
      <c r="K43" s="101" t="e">
        <f>VLOOKUP('Input A-C &amp; Heat Pump Measures'!$E$3,References!$L$103:$O$112,4,FALSE)</f>
        <v>#N/A</v>
      </c>
      <c r="M43" s="130" t="e">
        <f t="shared" si="2"/>
        <v>#N/A</v>
      </c>
      <c r="N43" s="116" t="e">
        <f>IF('Input A-C &amp; Heat Pump Measures'!$C45&gt;References!$F$12,B43/1000*J43*H43,0)</f>
        <v>#N/A</v>
      </c>
      <c r="O43" s="117" t="e">
        <f t="shared" si="3"/>
        <v>#DIV/0!</v>
      </c>
    </row>
    <row r="44" spans="1:15" ht="15" x14ac:dyDescent="0.25">
      <c r="A44">
        <v>42</v>
      </c>
      <c r="B44" s="130">
        <f>'Input A-C &amp; Heat Pump Measures'!G46*12000</f>
        <v>0</v>
      </c>
      <c r="C44" s="129">
        <f>'Input A-C &amp; Heat Pump Measures'!L46*'Input A-C &amp; Heat Pump Measures'!N46</f>
        <v>0</v>
      </c>
      <c r="D44" s="129">
        <f>'Input A-C &amp; Heat Pump Measures'!M46*'Input A-C &amp; Heat Pump Measures'!O46</f>
        <v>0</v>
      </c>
      <c r="E44" s="144" t="e">
        <f t="shared" si="0"/>
        <v>#DIV/0!</v>
      </c>
      <c r="F44" s="128" t="e">
        <f>B44/'HVAC Calcs - OLD'!C44</f>
        <v>#DIV/0!</v>
      </c>
      <c r="G44" s="128" t="e">
        <f>B44/'HVAC Calcs - OLD'!D44</f>
        <v>#DIV/0!</v>
      </c>
      <c r="H44" s="127" t="e">
        <f t="shared" si="1"/>
        <v>#DIV/0!</v>
      </c>
      <c r="I44" s="101" t="e">
        <f>VLOOKUP('Input A-C &amp; Heat Pump Measures'!$E$3,References!$L$103:$O$112,2,FALSE)</f>
        <v>#N/A</v>
      </c>
      <c r="J44" s="101" t="e">
        <f>VLOOKUP('Input A-C &amp; Heat Pump Measures'!$E$3,References!$L$103:$O$112,3,FALSE)</f>
        <v>#N/A</v>
      </c>
      <c r="K44" s="101" t="e">
        <f>VLOOKUP('Input A-C &amp; Heat Pump Measures'!$E$3,References!$L$103:$O$112,4,FALSE)</f>
        <v>#N/A</v>
      </c>
      <c r="M44" s="130" t="e">
        <f t="shared" si="2"/>
        <v>#N/A</v>
      </c>
      <c r="N44" s="116" t="e">
        <f>IF('Input A-C &amp; Heat Pump Measures'!$C46&gt;References!$F$12,B44/1000*J44*H44,0)</f>
        <v>#N/A</v>
      </c>
      <c r="O44" s="117" t="e">
        <f t="shared" si="3"/>
        <v>#DIV/0!</v>
      </c>
    </row>
    <row r="45" spans="1:15" ht="15" x14ac:dyDescent="0.25">
      <c r="A45">
        <v>43</v>
      </c>
      <c r="B45" s="130">
        <f>'Input A-C &amp; Heat Pump Measures'!G47*12000</f>
        <v>0</v>
      </c>
      <c r="C45" s="129">
        <f>'Input A-C &amp; Heat Pump Measures'!L47*'Input A-C &amp; Heat Pump Measures'!N47</f>
        <v>0</v>
      </c>
      <c r="D45" s="129">
        <f>'Input A-C &amp; Heat Pump Measures'!M47*'Input A-C &amp; Heat Pump Measures'!O47</f>
        <v>0</v>
      </c>
      <c r="E45" s="144" t="e">
        <f t="shared" si="0"/>
        <v>#DIV/0!</v>
      </c>
      <c r="F45" s="128" t="e">
        <f>B45/'HVAC Calcs - OLD'!C45</f>
        <v>#DIV/0!</v>
      </c>
      <c r="G45" s="128" t="e">
        <f>B45/'HVAC Calcs - OLD'!D45</f>
        <v>#DIV/0!</v>
      </c>
      <c r="H45" s="127" t="e">
        <f t="shared" si="1"/>
        <v>#DIV/0!</v>
      </c>
      <c r="I45" s="101" t="e">
        <f>VLOOKUP('Input A-C &amp; Heat Pump Measures'!$E$3,References!$L$103:$O$112,2,FALSE)</f>
        <v>#N/A</v>
      </c>
      <c r="J45" s="101" t="e">
        <f>VLOOKUP('Input A-C &amp; Heat Pump Measures'!$E$3,References!$L$103:$O$112,3,FALSE)</f>
        <v>#N/A</v>
      </c>
      <c r="K45" s="101" t="e">
        <f>VLOOKUP('Input A-C &amp; Heat Pump Measures'!$E$3,References!$L$103:$O$112,4,FALSE)</f>
        <v>#N/A</v>
      </c>
      <c r="M45" s="130" t="e">
        <f t="shared" si="2"/>
        <v>#N/A</v>
      </c>
      <c r="N45" s="116" t="e">
        <f>IF('Input A-C &amp; Heat Pump Measures'!$C47&gt;References!$F$12,B45/1000*J45*H45,0)</f>
        <v>#N/A</v>
      </c>
      <c r="O45" s="117" t="e">
        <f t="shared" si="3"/>
        <v>#DIV/0!</v>
      </c>
    </row>
    <row r="46" spans="1:15" ht="15" x14ac:dyDescent="0.25">
      <c r="A46">
        <v>44</v>
      </c>
      <c r="B46" s="130">
        <f>'Input A-C &amp; Heat Pump Measures'!G48*12000</f>
        <v>0</v>
      </c>
      <c r="C46" s="129">
        <f>'Input A-C &amp; Heat Pump Measures'!L48*'Input A-C &amp; Heat Pump Measures'!N48</f>
        <v>0</v>
      </c>
      <c r="D46" s="129">
        <f>'Input A-C &amp; Heat Pump Measures'!M48*'Input A-C &amp; Heat Pump Measures'!O48</f>
        <v>0</v>
      </c>
      <c r="E46" s="144" t="e">
        <f t="shared" si="0"/>
        <v>#DIV/0!</v>
      </c>
      <c r="F46" s="128" t="e">
        <f>B46/'HVAC Calcs - OLD'!C46</f>
        <v>#DIV/0!</v>
      </c>
      <c r="G46" s="128" t="e">
        <f>B46/'HVAC Calcs - OLD'!D46</f>
        <v>#DIV/0!</v>
      </c>
      <c r="H46" s="127" t="e">
        <f t="shared" si="1"/>
        <v>#DIV/0!</v>
      </c>
      <c r="I46" s="101" t="e">
        <f>VLOOKUP('Input A-C &amp; Heat Pump Measures'!$E$3,References!$L$103:$O$112,2,FALSE)</f>
        <v>#N/A</v>
      </c>
      <c r="J46" s="101" t="e">
        <f>VLOOKUP('Input A-C &amp; Heat Pump Measures'!$E$3,References!$L$103:$O$112,3,FALSE)</f>
        <v>#N/A</v>
      </c>
      <c r="K46" s="101" t="e">
        <f>VLOOKUP('Input A-C &amp; Heat Pump Measures'!$E$3,References!$L$103:$O$112,4,FALSE)</f>
        <v>#N/A</v>
      </c>
      <c r="M46" s="130" t="e">
        <f t="shared" si="2"/>
        <v>#N/A</v>
      </c>
      <c r="N46" s="116" t="e">
        <f>IF('Input A-C &amp; Heat Pump Measures'!$C48&gt;References!$F$12,B46/1000*J46*H46,0)</f>
        <v>#N/A</v>
      </c>
      <c r="O46" s="117" t="e">
        <f t="shared" si="3"/>
        <v>#DIV/0!</v>
      </c>
    </row>
    <row r="47" spans="1:15" ht="15" x14ac:dyDescent="0.25">
      <c r="A47">
        <v>45</v>
      </c>
      <c r="B47" s="130">
        <f>'Input A-C &amp; Heat Pump Measures'!G49*12000</f>
        <v>0</v>
      </c>
      <c r="C47" s="129">
        <f>'Input A-C &amp; Heat Pump Measures'!L49*'Input A-C &amp; Heat Pump Measures'!N49</f>
        <v>0</v>
      </c>
      <c r="D47" s="129">
        <f>'Input A-C &amp; Heat Pump Measures'!M49*'Input A-C &amp; Heat Pump Measures'!O49</f>
        <v>0</v>
      </c>
      <c r="E47" s="144" t="e">
        <f t="shared" si="0"/>
        <v>#DIV/0!</v>
      </c>
      <c r="F47" s="128" t="e">
        <f>B47/'HVAC Calcs - OLD'!C47</f>
        <v>#DIV/0!</v>
      </c>
      <c r="G47" s="128" t="e">
        <f>B47/'HVAC Calcs - OLD'!D47</f>
        <v>#DIV/0!</v>
      </c>
      <c r="H47" s="127" t="e">
        <f t="shared" si="1"/>
        <v>#DIV/0!</v>
      </c>
      <c r="I47" s="101" t="e">
        <f>VLOOKUP('Input A-C &amp; Heat Pump Measures'!$E$3,References!$L$103:$O$112,2,FALSE)</f>
        <v>#N/A</v>
      </c>
      <c r="J47" s="101" t="e">
        <f>VLOOKUP('Input A-C &amp; Heat Pump Measures'!$E$3,References!$L$103:$O$112,3,FALSE)</f>
        <v>#N/A</v>
      </c>
      <c r="K47" s="101" t="e">
        <f>VLOOKUP('Input A-C &amp; Heat Pump Measures'!$E$3,References!$L$103:$O$112,4,FALSE)</f>
        <v>#N/A</v>
      </c>
      <c r="M47" s="130" t="e">
        <f t="shared" si="2"/>
        <v>#N/A</v>
      </c>
      <c r="N47" s="116" t="e">
        <f>IF('Input A-C &amp; Heat Pump Measures'!$C49&gt;References!$F$12,B47/1000*J47*H47,0)</f>
        <v>#N/A</v>
      </c>
      <c r="O47" s="117" t="e">
        <f t="shared" si="3"/>
        <v>#DIV/0!</v>
      </c>
    </row>
    <row r="48" spans="1:15" ht="15" x14ac:dyDescent="0.25">
      <c r="A48">
        <v>46</v>
      </c>
      <c r="B48" s="130">
        <f>'Input A-C &amp; Heat Pump Measures'!G50*12000</f>
        <v>0</v>
      </c>
      <c r="C48" s="129">
        <f>'Input A-C &amp; Heat Pump Measures'!L50*'Input A-C &amp; Heat Pump Measures'!N50</f>
        <v>0</v>
      </c>
      <c r="D48" s="129">
        <f>'Input A-C &amp; Heat Pump Measures'!M50*'Input A-C &amp; Heat Pump Measures'!O50</f>
        <v>0</v>
      </c>
      <c r="E48" s="144" t="e">
        <f t="shared" si="0"/>
        <v>#DIV/0!</v>
      </c>
      <c r="F48" s="128" t="e">
        <f>B48/'HVAC Calcs - OLD'!C48</f>
        <v>#DIV/0!</v>
      </c>
      <c r="G48" s="128" t="e">
        <f>B48/'HVAC Calcs - OLD'!D48</f>
        <v>#DIV/0!</v>
      </c>
      <c r="H48" s="127" t="e">
        <f t="shared" si="1"/>
        <v>#DIV/0!</v>
      </c>
      <c r="I48" s="101" t="e">
        <f>VLOOKUP('Input A-C &amp; Heat Pump Measures'!$E$3,References!$L$103:$O$112,2,FALSE)</f>
        <v>#N/A</v>
      </c>
      <c r="J48" s="101" t="e">
        <f>VLOOKUP('Input A-C &amp; Heat Pump Measures'!$E$3,References!$L$103:$O$112,3,FALSE)</f>
        <v>#N/A</v>
      </c>
      <c r="K48" s="101" t="e">
        <f>VLOOKUP('Input A-C &amp; Heat Pump Measures'!$E$3,References!$L$103:$O$112,4,FALSE)</f>
        <v>#N/A</v>
      </c>
      <c r="M48" s="130" t="e">
        <f t="shared" si="2"/>
        <v>#N/A</v>
      </c>
      <c r="N48" s="116" t="e">
        <f>IF('Input A-C &amp; Heat Pump Measures'!$C50&gt;References!$F$12,B48/1000*J48*H48,0)</f>
        <v>#N/A</v>
      </c>
      <c r="O48" s="117" t="e">
        <f t="shared" si="3"/>
        <v>#DIV/0!</v>
      </c>
    </row>
    <row r="49" spans="1:15" ht="15" x14ac:dyDescent="0.25">
      <c r="A49">
        <v>47</v>
      </c>
      <c r="B49" s="130">
        <f>'Input A-C &amp; Heat Pump Measures'!G51*12000</f>
        <v>0</v>
      </c>
      <c r="C49" s="129">
        <f>'Input A-C &amp; Heat Pump Measures'!L51*'Input A-C &amp; Heat Pump Measures'!N51</f>
        <v>0</v>
      </c>
      <c r="D49" s="129">
        <f>'Input A-C &amp; Heat Pump Measures'!M51*'Input A-C &amp; Heat Pump Measures'!O51</f>
        <v>0</v>
      </c>
      <c r="E49" s="144" t="e">
        <f t="shared" si="0"/>
        <v>#DIV/0!</v>
      </c>
      <c r="F49" s="128" t="e">
        <f>B49/'HVAC Calcs - OLD'!C49</f>
        <v>#DIV/0!</v>
      </c>
      <c r="G49" s="128" t="e">
        <f>B49/'HVAC Calcs - OLD'!D49</f>
        <v>#DIV/0!</v>
      </c>
      <c r="H49" s="127" t="e">
        <f t="shared" si="1"/>
        <v>#DIV/0!</v>
      </c>
      <c r="I49" s="101" t="e">
        <f>VLOOKUP('Input A-C &amp; Heat Pump Measures'!$E$3,References!$L$103:$O$112,2,FALSE)</f>
        <v>#N/A</v>
      </c>
      <c r="J49" s="101" t="e">
        <f>VLOOKUP('Input A-C &amp; Heat Pump Measures'!$E$3,References!$L$103:$O$112,3,FALSE)</f>
        <v>#N/A</v>
      </c>
      <c r="K49" s="101" t="e">
        <f>VLOOKUP('Input A-C &amp; Heat Pump Measures'!$E$3,References!$L$103:$O$112,4,FALSE)</f>
        <v>#N/A</v>
      </c>
      <c r="M49" s="130" t="e">
        <f t="shared" si="2"/>
        <v>#N/A</v>
      </c>
      <c r="N49" s="116" t="e">
        <f>IF('Input A-C &amp; Heat Pump Measures'!$C51&gt;References!$F$12,B49/1000*J49*H49,0)</f>
        <v>#N/A</v>
      </c>
      <c r="O49" s="117" t="e">
        <f t="shared" si="3"/>
        <v>#DIV/0!</v>
      </c>
    </row>
    <row r="50" spans="1:15" ht="15" x14ac:dyDescent="0.25">
      <c r="A50">
        <v>48</v>
      </c>
      <c r="B50" s="130">
        <f>'Input A-C &amp; Heat Pump Measures'!G52*12000</f>
        <v>0</v>
      </c>
      <c r="C50" s="129">
        <f>'Input A-C &amp; Heat Pump Measures'!L52*'Input A-C &amp; Heat Pump Measures'!N52</f>
        <v>0</v>
      </c>
      <c r="D50" s="129">
        <f>'Input A-C &amp; Heat Pump Measures'!M52*'Input A-C &amp; Heat Pump Measures'!O52</f>
        <v>0</v>
      </c>
      <c r="E50" s="144" t="e">
        <f t="shared" si="0"/>
        <v>#DIV/0!</v>
      </c>
      <c r="F50" s="128" t="e">
        <f>B50/'HVAC Calcs - OLD'!C50</f>
        <v>#DIV/0!</v>
      </c>
      <c r="G50" s="128" t="e">
        <f>B50/'HVAC Calcs - OLD'!D50</f>
        <v>#DIV/0!</v>
      </c>
      <c r="H50" s="127" t="e">
        <f t="shared" si="1"/>
        <v>#DIV/0!</v>
      </c>
      <c r="I50" s="101" t="e">
        <f>VLOOKUP('Input A-C &amp; Heat Pump Measures'!$E$3,References!$L$103:$O$112,2,FALSE)</f>
        <v>#N/A</v>
      </c>
      <c r="J50" s="101" t="e">
        <f>VLOOKUP('Input A-C &amp; Heat Pump Measures'!$E$3,References!$L$103:$O$112,3,FALSE)</f>
        <v>#N/A</v>
      </c>
      <c r="K50" s="101" t="e">
        <f>VLOOKUP('Input A-C &amp; Heat Pump Measures'!$E$3,References!$L$103:$O$112,4,FALSE)</f>
        <v>#N/A</v>
      </c>
      <c r="M50" s="130" t="e">
        <f t="shared" si="2"/>
        <v>#N/A</v>
      </c>
      <c r="N50" s="116" t="e">
        <f>IF('Input A-C &amp; Heat Pump Measures'!$C52&gt;References!$F$12,B50/1000*J50*H50,0)</f>
        <v>#N/A</v>
      </c>
      <c r="O50" s="117" t="e">
        <f t="shared" si="3"/>
        <v>#DIV/0!</v>
      </c>
    </row>
    <row r="51" spans="1:15" ht="15" x14ac:dyDescent="0.25">
      <c r="A51">
        <v>49</v>
      </c>
      <c r="B51" s="130">
        <f>'Input A-C &amp; Heat Pump Measures'!G53*12000</f>
        <v>0</v>
      </c>
      <c r="C51" s="129">
        <f>'Input A-C &amp; Heat Pump Measures'!L53*'Input A-C &amp; Heat Pump Measures'!N53</f>
        <v>0</v>
      </c>
      <c r="D51" s="129">
        <f>'Input A-C &amp; Heat Pump Measures'!M53*'Input A-C &amp; Heat Pump Measures'!O53</f>
        <v>0</v>
      </c>
      <c r="E51" s="144" t="e">
        <f t="shared" si="0"/>
        <v>#DIV/0!</v>
      </c>
      <c r="F51" s="128" t="e">
        <f>B51/'HVAC Calcs - OLD'!C51</f>
        <v>#DIV/0!</v>
      </c>
      <c r="G51" s="128" t="e">
        <f>B51/'HVAC Calcs - OLD'!D51</f>
        <v>#DIV/0!</v>
      </c>
      <c r="H51" s="127" t="e">
        <f t="shared" si="1"/>
        <v>#DIV/0!</v>
      </c>
      <c r="I51" s="101" t="e">
        <f>VLOOKUP('Input A-C &amp; Heat Pump Measures'!$E$3,References!$L$103:$O$112,2,FALSE)</f>
        <v>#N/A</v>
      </c>
      <c r="J51" s="101" t="e">
        <f>VLOOKUP('Input A-C &amp; Heat Pump Measures'!$E$3,References!$L$103:$O$112,3,FALSE)</f>
        <v>#N/A</v>
      </c>
      <c r="K51" s="101" t="e">
        <f>VLOOKUP('Input A-C &amp; Heat Pump Measures'!$E$3,References!$L$103:$O$112,4,FALSE)</f>
        <v>#N/A</v>
      </c>
      <c r="M51" s="130" t="e">
        <f t="shared" si="2"/>
        <v>#N/A</v>
      </c>
      <c r="N51" s="116" t="e">
        <f>IF('Input A-C &amp; Heat Pump Measures'!$C53&gt;References!$F$12,B51/1000*J51*H51,0)</f>
        <v>#N/A</v>
      </c>
      <c r="O51" s="117" t="e">
        <f t="shared" si="3"/>
        <v>#DIV/0!</v>
      </c>
    </row>
    <row r="52" spans="1:15" ht="15" x14ac:dyDescent="0.25">
      <c r="A52">
        <v>50</v>
      </c>
      <c r="B52" s="130">
        <f>'Input A-C &amp; Heat Pump Measures'!G54*12000</f>
        <v>0</v>
      </c>
      <c r="C52" s="129">
        <f>'Input A-C &amp; Heat Pump Measures'!L54*'Input A-C &amp; Heat Pump Measures'!N54</f>
        <v>0</v>
      </c>
      <c r="D52" s="129">
        <f>'Input A-C &amp; Heat Pump Measures'!M54*'Input A-C &amp; Heat Pump Measures'!O54</f>
        <v>0</v>
      </c>
      <c r="E52" s="144" t="e">
        <f t="shared" si="0"/>
        <v>#DIV/0!</v>
      </c>
      <c r="F52" s="128" t="e">
        <f>B52/'HVAC Calcs - OLD'!C52</f>
        <v>#DIV/0!</v>
      </c>
      <c r="G52" s="128" t="e">
        <f>B52/'HVAC Calcs - OLD'!D52</f>
        <v>#DIV/0!</v>
      </c>
      <c r="H52" s="127" t="e">
        <f t="shared" si="1"/>
        <v>#DIV/0!</v>
      </c>
      <c r="I52" s="101" t="e">
        <f>VLOOKUP('Input A-C &amp; Heat Pump Measures'!$E$3,References!$L$103:$O$112,2,FALSE)</f>
        <v>#N/A</v>
      </c>
      <c r="J52" s="101" t="e">
        <f>VLOOKUP('Input A-C &amp; Heat Pump Measures'!$E$3,References!$L$103:$O$112,3,FALSE)</f>
        <v>#N/A</v>
      </c>
      <c r="K52" s="101" t="e">
        <f>VLOOKUP('Input A-C &amp; Heat Pump Measures'!$E$3,References!$L$103:$O$112,4,FALSE)</f>
        <v>#N/A</v>
      </c>
      <c r="M52" s="130" t="e">
        <f t="shared" si="2"/>
        <v>#N/A</v>
      </c>
      <c r="N52" s="116" t="e">
        <f>IF('Input A-C &amp; Heat Pump Measures'!$C54&gt;References!$F$12,B52/1000*J52*H52,0)</f>
        <v>#N/A</v>
      </c>
      <c r="O52" s="117" t="e">
        <f t="shared" si="3"/>
        <v>#DIV/0!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243AF-B3CC-4D4A-8040-5F839DF34AFA}">
  <sheetPr>
    <tabColor rgb="FFFF0000"/>
  </sheetPr>
  <dimension ref="A1:O12"/>
  <sheetViews>
    <sheetView workbookViewId="0">
      <selection activeCell="J5" sqref="J5"/>
    </sheetView>
  </sheetViews>
  <sheetFormatPr defaultRowHeight="12.75" x14ac:dyDescent="0.2"/>
  <cols>
    <col min="1" max="1" width="15.42578125" bestFit="1" customWidth="1"/>
    <col min="2" max="2" width="27.140625" bestFit="1" customWidth="1"/>
    <col min="3" max="3" width="18.5703125" customWidth="1"/>
    <col min="4" max="4" width="19.5703125" customWidth="1"/>
    <col min="5" max="5" width="22.140625" customWidth="1"/>
    <col min="6" max="6" width="12.5703125" customWidth="1"/>
    <col min="7" max="7" width="18.5703125" customWidth="1"/>
    <col min="8" max="8" width="17.28515625" customWidth="1"/>
    <col min="9" max="9" width="11.85546875" customWidth="1"/>
    <col min="12" max="12" width="12" bestFit="1" customWidth="1"/>
    <col min="13" max="13" width="18.5703125" bestFit="1" customWidth="1"/>
    <col min="14" max="14" width="16.28515625" bestFit="1" customWidth="1"/>
    <col min="15" max="15" width="12" bestFit="1" customWidth="1"/>
  </cols>
  <sheetData>
    <row r="1" spans="1:15" ht="14.25" thickTop="1" thickBot="1" x14ac:dyDescent="0.25">
      <c r="A1" s="342" t="s">
        <v>452</v>
      </c>
      <c r="B1" s="342"/>
      <c r="L1" s="342" t="s">
        <v>453</v>
      </c>
      <c r="M1" s="342"/>
    </row>
    <row r="2" spans="1:15" s="6" customFormat="1" ht="26.25" thickTop="1" x14ac:dyDescent="0.2">
      <c r="A2" s="50" t="s">
        <v>454</v>
      </c>
      <c r="B2" s="50" t="s">
        <v>455</v>
      </c>
      <c r="C2" s="50" t="s">
        <v>456</v>
      </c>
      <c r="D2" s="50" t="s">
        <v>457</v>
      </c>
      <c r="E2" s="50" t="s">
        <v>458</v>
      </c>
      <c r="F2" s="50" t="s">
        <v>459</v>
      </c>
      <c r="G2" s="50" t="s">
        <v>460</v>
      </c>
      <c r="H2" s="50" t="s">
        <v>461</v>
      </c>
      <c r="I2" s="50" t="s">
        <v>462</v>
      </c>
      <c r="J2" s="50" t="s">
        <v>463</v>
      </c>
      <c r="L2" t="s">
        <v>464</v>
      </c>
      <c r="M2" t="s">
        <v>465</v>
      </c>
      <c r="N2" t="s">
        <v>466</v>
      </c>
      <c r="O2" t="s">
        <v>467</v>
      </c>
    </row>
    <row r="3" spans="1:15" x14ac:dyDescent="0.2">
      <c r="A3" t="s">
        <v>206</v>
      </c>
      <c r="B3" t="s">
        <v>468</v>
      </c>
      <c r="C3" s="98">
        <f>'Input A-C &amp; Heat Pump Measures'!R3</f>
        <v>0</v>
      </c>
      <c r="D3" s="96">
        <f>'Input A-C &amp; Heat Pump Measures'!S3</f>
        <v>0</v>
      </c>
      <c r="E3" s="97">
        <f>'Input A-C &amp; Heat Pump Measures'!T3</f>
        <v>0</v>
      </c>
      <c r="F3" s="98">
        <f>'Input A-C &amp; Heat Pump Measures'!U3</f>
        <v>0</v>
      </c>
      <c r="G3" s="98">
        <f>'Input A-C &amp; Heat Pump Measures'!V3</f>
        <v>0</v>
      </c>
      <c r="H3" s="98">
        <f>'Input A-C &amp; Heat Pump Measures'!W3</f>
        <v>0</v>
      </c>
      <c r="I3" s="52" t="e">
        <f>Table_Measure_Caps[[#This Row],[Estimated Raw Incentive Total]]/Table_Measure_Caps[[#This Row],[Gross Measure Cost Total]]</f>
        <v>#DIV/0!</v>
      </c>
      <c r="J3" s="51" t="e">
        <f>Table_Measure_Caps[[#This Row],[Estimated Raw Incentive Total]]*MIN(Table_Measure_Caps[[#Totals],[Estimated Raw Incentive Total]], Table_Measure_Caps[[#Totals],[Gross Measure Cost Total]], Value_Project_CAP)/Table_Measure_Caps[[#Totals],[Estimated Raw Incentive Total]]</f>
        <v>#DIV/0!</v>
      </c>
      <c r="K3" s="51"/>
      <c r="L3" s="64"/>
      <c r="M3" s="27"/>
      <c r="N3" s="27"/>
      <c r="O3" s="27"/>
    </row>
    <row r="4" spans="1:15" x14ac:dyDescent="0.2">
      <c r="A4" t="s">
        <v>206</v>
      </c>
      <c r="B4" t="s">
        <v>469</v>
      </c>
      <c r="C4" s="98">
        <f>'Input Chiller Measures'!N4</f>
        <v>0</v>
      </c>
      <c r="D4" s="98">
        <f>'Input Chiller Measures'!O4</f>
        <v>0</v>
      </c>
      <c r="E4" s="98">
        <f>'Input Chiller Measures'!P4</f>
        <v>0</v>
      </c>
      <c r="F4" s="98">
        <f>'Input Chiller Measures'!Q4</f>
        <v>0</v>
      </c>
      <c r="G4" s="98">
        <f>'Input Chiller Measures'!R4</f>
        <v>0</v>
      </c>
      <c r="H4" s="98">
        <f>'Input Chiller Measures'!S4</f>
        <v>0</v>
      </c>
      <c r="I4" s="52" t="e">
        <f>Table_Measure_Caps[[#This Row],[Estimated Raw Incentive Total]]/Table_Measure_Caps[[#This Row],[Gross Measure Cost Total]]</f>
        <v>#DIV/0!</v>
      </c>
      <c r="J4" s="51" t="e">
        <f>Table_Measure_Caps[[#This Row],[Estimated Raw Incentive Total]]*MIN(Table_Measure_Caps[[#Totals],[Estimated Raw Incentive Total]], Table_Measure_Caps[[#Totals],[Gross Measure Cost Total]], Value_Project_CAP)/Table_Measure_Caps[[#Totals],[Estimated Raw Incentive Total]]</f>
        <v>#DIV/0!</v>
      </c>
      <c r="K4" s="51"/>
    </row>
    <row r="5" spans="1:15" x14ac:dyDescent="0.2">
      <c r="A5" t="s">
        <v>145</v>
      </c>
      <c r="C5" s="98">
        <f>MIN(Value_Project_CAP,SUBTOTAL(109,Table_Measure_Caps[Estimated Raw Incentive Total]))</f>
        <v>0</v>
      </c>
      <c r="D5" s="96">
        <f>SUBTOTAL(109,Table_Measure_Caps[Energy Savings Total (kWh)])</f>
        <v>0</v>
      </c>
      <c r="E5" s="97">
        <f>SUBTOTAL(109,Table_Measure_Caps[Demand Reduction Total (kW)])</f>
        <v>0</v>
      </c>
      <c r="F5" s="98">
        <f>SUBTOTAL(109,Table_Measure_Caps[Cost Savings Total])</f>
        <v>0</v>
      </c>
      <c r="G5" s="98">
        <f>SUBTOTAL(109,Table_Measure_Caps[Gross Measure Cost Total])</f>
        <v>0</v>
      </c>
      <c r="H5" s="98">
        <f>SUBTOTAL(109,Table_Measure_Caps[Net Measure Cost Total])</f>
        <v>0</v>
      </c>
      <c r="I5" s="99" t="e">
        <f>Table_Measure_Caps[[#Totals],[Estimated Raw Incentive Total]]/Table_Measure_Caps[[#Totals],[Gross Measure Cost Total]]</f>
        <v>#DIV/0!</v>
      </c>
      <c r="J5" s="51" t="e">
        <f>SUBTOTAL(109,Table_Measure_Caps[Capped Incentive])</f>
        <v>#DIV/0!</v>
      </c>
    </row>
    <row r="9" spans="1:15" x14ac:dyDescent="0.2">
      <c r="G9" s="27"/>
      <c r="H9" s="27"/>
    </row>
    <row r="12" spans="1:15" x14ac:dyDescent="0.2">
      <c r="E12" s="27"/>
    </row>
  </sheetData>
  <mergeCells count="2">
    <mergeCell ref="A1:B1"/>
    <mergeCell ref="L1:M1"/>
  </mergeCells>
  <pageMargins left="0.7" right="0.7" top="0.75" bottom="0.75" header="0.3" footer="0.3"/>
  <tableParts count="2">
    <tablePart r:id="rId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E8186-6E06-47F7-B2BF-1C7EA5417126}">
  <sheetPr codeName="Sheet7">
    <tabColor rgb="FFFF0000"/>
  </sheetPr>
  <dimension ref="A1:E27"/>
  <sheetViews>
    <sheetView workbookViewId="0">
      <selection activeCell="B1" sqref="B1"/>
    </sheetView>
  </sheetViews>
  <sheetFormatPr defaultRowHeight="12.75" x14ac:dyDescent="0.2"/>
  <cols>
    <col min="1" max="1" width="54.140625" customWidth="1"/>
    <col min="2" max="2" width="34.42578125" style="3" customWidth="1"/>
    <col min="3" max="3" width="29.140625" style="3" customWidth="1"/>
    <col min="4" max="4" width="11.28515625" customWidth="1"/>
    <col min="6" max="6" width="22.28515625" bestFit="1" customWidth="1"/>
    <col min="7" max="7" width="7" bestFit="1" customWidth="1"/>
  </cols>
  <sheetData>
    <row r="1" spans="1:5" ht="15" x14ac:dyDescent="0.25">
      <c r="A1" s="5" t="s">
        <v>470</v>
      </c>
      <c r="B1" s="12"/>
      <c r="E1" s="11" t="s">
        <v>471</v>
      </c>
    </row>
    <row r="2" spans="1:5" ht="15" x14ac:dyDescent="0.25">
      <c r="A2" s="5" t="s">
        <v>472</v>
      </c>
      <c r="B2" s="13"/>
      <c r="E2" s="11"/>
    </row>
    <row r="3" spans="1:5" ht="15" x14ac:dyDescent="0.25">
      <c r="A3" s="5" t="s">
        <v>473</v>
      </c>
      <c r="B3" s="124" t="str">
        <f>IFERROR(Table16[[#Totals],[Energy savings (kWh)]]/Input_Usage,"")</f>
        <v/>
      </c>
      <c r="E3" s="11"/>
    </row>
    <row r="5" spans="1:5" x14ac:dyDescent="0.2">
      <c r="A5" t="s">
        <v>474</v>
      </c>
      <c r="B5" s="2" t="s">
        <v>475</v>
      </c>
      <c r="C5" s="2" t="s">
        <v>476</v>
      </c>
    </row>
    <row r="6" spans="1:5" x14ac:dyDescent="0.2">
      <c r="A6" s="15" t="s">
        <v>477</v>
      </c>
      <c r="B6" s="10"/>
      <c r="C6" s="10"/>
    </row>
    <row r="7" spans="1:5" x14ac:dyDescent="0.2">
      <c r="A7" s="15" t="s">
        <v>478</v>
      </c>
      <c r="B7" s="10"/>
      <c r="C7" s="10"/>
    </row>
    <row r="8" spans="1:5" x14ac:dyDescent="0.2">
      <c r="A8" s="15" t="s">
        <v>479</v>
      </c>
      <c r="B8" s="10"/>
      <c r="C8" s="10"/>
    </row>
    <row r="9" spans="1:5" x14ac:dyDescent="0.2">
      <c r="A9" s="15" t="s">
        <v>480</v>
      </c>
      <c r="B9" s="14"/>
      <c r="C9" s="14"/>
    </row>
    <row r="10" spans="1:5" x14ac:dyDescent="0.2">
      <c r="A10" s="15" t="s">
        <v>481</v>
      </c>
      <c r="B10" s="14"/>
      <c r="C10" s="14"/>
    </row>
    <row r="11" spans="1:5" x14ac:dyDescent="0.2">
      <c r="A11" s="15" t="s">
        <v>482</v>
      </c>
      <c r="B11" s="14"/>
      <c r="C11" s="14"/>
    </row>
    <row r="12" spans="1:5" x14ac:dyDescent="0.2">
      <c r="A12" s="15" t="s">
        <v>483</v>
      </c>
      <c r="B12" s="14"/>
      <c r="C12" s="14"/>
    </row>
    <row r="13" spans="1:5" x14ac:dyDescent="0.2">
      <c r="A13" s="15" t="s">
        <v>484</v>
      </c>
      <c r="B13" s="14"/>
      <c r="C13" s="14"/>
    </row>
    <row r="14" spans="1:5" x14ac:dyDescent="0.2">
      <c r="A14" s="15" t="s">
        <v>485</v>
      </c>
      <c r="B14" s="14"/>
      <c r="C14" s="14"/>
    </row>
    <row r="15" spans="1:5" x14ac:dyDescent="0.2">
      <c r="A15" s="15" t="s">
        <v>486</v>
      </c>
      <c r="B15" s="14"/>
      <c r="C15" s="14"/>
    </row>
    <row r="16" spans="1:5" x14ac:dyDescent="0.2">
      <c r="A16" s="3"/>
      <c r="B16" s="18"/>
      <c r="C16" s="18"/>
    </row>
    <row r="17" spans="1:4" ht="15" x14ac:dyDescent="0.2">
      <c r="A17" s="19" t="s">
        <v>487</v>
      </c>
      <c r="B17" s="19" t="s">
        <v>488</v>
      </c>
      <c r="C17" s="20" t="s">
        <v>489</v>
      </c>
      <c r="D17" s="20" t="s">
        <v>145</v>
      </c>
    </row>
    <row r="18" spans="1:4" x14ac:dyDescent="0.2">
      <c r="A18" s="17" t="s">
        <v>490</v>
      </c>
      <c r="B18" s="21" t="e">
        <f>SUM('Review the Summary'!E23,'Review the Summary'!E24)</f>
        <v>#DIV/0!</v>
      </c>
      <c r="C18" s="21"/>
      <c r="D18" s="21" t="e">
        <f>SUM(B18:C18)</f>
        <v>#DIV/0!</v>
      </c>
    </row>
    <row r="19" spans="1:4" x14ac:dyDescent="0.2">
      <c r="A19" s="17" t="s">
        <v>491</v>
      </c>
      <c r="B19" s="21">
        <f>SUM('Review the Summary'!D23,'Review the Summary'!D24)</f>
        <v>0</v>
      </c>
      <c r="C19" s="21"/>
      <c r="D19" s="21">
        <f>SUM(B19:C19)</f>
        <v>0</v>
      </c>
    </row>
    <row r="20" spans="1:4" x14ac:dyDescent="0.2">
      <c r="A20" s="4" t="s">
        <v>492</v>
      </c>
      <c r="B20" s="16" t="e">
        <f>B$18/Value_Project_CAP</f>
        <v>#DIV/0!</v>
      </c>
      <c r="C20" s="16"/>
      <c r="D20" s="16" t="e">
        <f>D$18/Value_Project_CAP</f>
        <v>#DIV/0!</v>
      </c>
    </row>
    <row r="21" spans="1:4" x14ac:dyDescent="0.2">
      <c r="A21" s="17" t="s">
        <v>493</v>
      </c>
      <c r="B21" s="16" t="e">
        <f>B$18/B$19</f>
        <v>#DIV/0!</v>
      </c>
      <c r="C21" s="16"/>
      <c r="D21" s="16" t="e">
        <f>D$18/D$19</f>
        <v>#DIV/0!</v>
      </c>
    </row>
    <row r="23" spans="1:4" ht="15" x14ac:dyDescent="0.2">
      <c r="A23" s="19" t="s">
        <v>494</v>
      </c>
      <c r="B23" s="19" t="s">
        <v>488</v>
      </c>
    </row>
    <row r="24" spans="1:4" x14ac:dyDescent="0.2">
      <c r="A24" s="17" t="s">
        <v>495</v>
      </c>
      <c r="B24" s="21" t="b">
        <f>Table16[[#Totals],[Energy savings (kWh)]]=SUM('APTracks Export Data'!$G$3:$G$102)</f>
        <v>1</v>
      </c>
    </row>
    <row r="25" spans="1:4" x14ac:dyDescent="0.2">
      <c r="A25" s="17" t="s">
        <v>496</v>
      </c>
      <c r="B25" s="21" t="e">
        <f>Table15[[#Totals],[Estimated Incentive]]=SUM('APTracks Export Data'!I:I)</f>
        <v>#DIV/0!</v>
      </c>
    </row>
    <row r="26" spans="1:4" x14ac:dyDescent="0.2">
      <c r="A26" s="4" t="s">
        <v>497</v>
      </c>
      <c r="B26" s="16" t="b">
        <f>Table15[[#Totals],[Gross project cost]]=SUM('APTracks Export Data'!$J$3:$J$102)</f>
        <v>1</v>
      </c>
    </row>
    <row r="27" spans="1:4" x14ac:dyDescent="0.2">
      <c r="A27" s="4" t="s">
        <v>498</v>
      </c>
      <c r="B27" s="16"/>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FAF85-49F4-4830-81E4-A9D43357CDC9}">
  <sheetPr>
    <tabColor rgb="FFFF0000"/>
  </sheetPr>
  <dimension ref="A1:R8"/>
  <sheetViews>
    <sheetView workbookViewId="0">
      <selection activeCell="A2" sqref="A2"/>
    </sheetView>
  </sheetViews>
  <sheetFormatPr defaultRowHeight="12.75" x14ac:dyDescent="0.2"/>
  <cols>
    <col min="1" max="1" width="18.28515625" bestFit="1" customWidth="1"/>
    <col min="2" max="2" width="15" bestFit="1" customWidth="1"/>
    <col min="3" max="3" width="14.42578125" bestFit="1" customWidth="1"/>
    <col min="4" max="4" width="13.5703125" bestFit="1" customWidth="1"/>
    <col min="5" max="5" width="8" bestFit="1" customWidth="1"/>
    <col min="6" max="6" width="7.42578125" bestFit="1" customWidth="1"/>
    <col min="7" max="7" width="10.5703125" bestFit="1" customWidth="1"/>
    <col min="8" max="8" width="13.28515625" bestFit="1" customWidth="1"/>
    <col min="9" max="9" width="22.7109375" bestFit="1" customWidth="1"/>
    <col min="10" max="10" width="13.140625" bestFit="1" customWidth="1"/>
    <col min="11" max="11" width="6.42578125" bestFit="1" customWidth="1"/>
    <col min="12" max="12" width="7.140625" bestFit="1" customWidth="1"/>
    <col min="13" max="13" width="15" bestFit="1" customWidth="1"/>
    <col min="14" max="14" width="12.7109375" bestFit="1" customWidth="1"/>
  </cols>
  <sheetData>
    <row r="1" spans="1:18" ht="13.5" thickBot="1" x14ac:dyDescent="0.25"/>
    <row r="2" spans="1:18" ht="14.25" thickTop="1" thickBot="1" x14ac:dyDescent="0.25">
      <c r="A2" s="44" t="s">
        <v>499</v>
      </c>
    </row>
    <row r="3" spans="1:18" ht="13.5" thickTop="1" x14ac:dyDescent="0.2">
      <c r="A3" t="s">
        <v>500</v>
      </c>
      <c r="B3" t="s">
        <v>161</v>
      </c>
      <c r="C3" t="s">
        <v>501</v>
      </c>
      <c r="D3" t="s">
        <v>502</v>
      </c>
      <c r="E3" t="s">
        <v>32</v>
      </c>
      <c r="F3" t="s">
        <v>33</v>
      </c>
      <c r="G3" t="s">
        <v>503</v>
      </c>
      <c r="H3" t="s">
        <v>504</v>
      </c>
      <c r="I3" t="s">
        <v>505</v>
      </c>
      <c r="J3" t="s">
        <v>506</v>
      </c>
      <c r="K3" t="s">
        <v>507</v>
      </c>
      <c r="L3" t="s">
        <v>508</v>
      </c>
      <c r="M3" t="s">
        <v>509</v>
      </c>
      <c r="N3" t="s">
        <v>510</v>
      </c>
      <c r="O3" t="s">
        <v>166</v>
      </c>
      <c r="P3" t="s">
        <v>511</v>
      </c>
      <c r="Q3" t="s">
        <v>168</v>
      </c>
      <c r="R3" t="s">
        <v>169</v>
      </c>
    </row>
    <row r="4" spans="1:18" x14ac:dyDescent="0.2">
      <c r="A4" s="48" t="s">
        <v>139</v>
      </c>
      <c r="B4">
        <f>'Fill in the Application'!$C$5</f>
        <v>0</v>
      </c>
      <c r="C4">
        <f>'Fill in the Application'!$C$6</f>
        <v>0</v>
      </c>
      <c r="D4">
        <f>'Fill in the Application'!$C$7</f>
        <v>0</v>
      </c>
      <c r="E4">
        <f>'Fill in the Application'!$C$8</f>
        <v>0</v>
      </c>
      <c r="F4">
        <f>'Fill in the Application'!$C$9</f>
        <v>0</v>
      </c>
      <c r="G4">
        <f>'Fill in the Application'!$C$10</f>
        <v>0</v>
      </c>
      <c r="H4">
        <f>'Fill in the Application'!$C$11</f>
        <v>0</v>
      </c>
      <c r="I4">
        <f>'Fill in the Application'!$C$12</f>
        <v>0</v>
      </c>
      <c r="J4">
        <f>'Fill in the Application'!$C$13</f>
        <v>0</v>
      </c>
      <c r="K4">
        <f>'Fill in the Application'!$C$14</f>
        <v>0</v>
      </c>
      <c r="L4">
        <f>'Fill in the Application'!$C$15</f>
        <v>0</v>
      </c>
      <c r="M4" t="s">
        <v>512</v>
      </c>
      <c r="N4" t="str">
        <f>Table_Contacts[[#This Row],[Entity]]</f>
        <v>Customer</v>
      </c>
      <c r="O4" t="s">
        <v>512</v>
      </c>
      <c r="P4" t="s">
        <v>512</v>
      </c>
      <c r="Q4" t="s">
        <v>512</v>
      </c>
      <c r="R4" t="s">
        <v>512</v>
      </c>
    </row>
    <row r="5" spans="1:18" x14ac:dyDescent="0.2">
      <c r="A5" s="48" t="s">
        <v>237</v>
      </c>
      <c r="B5">
        <f>'Fill in the Application'!$C$17</f>
        <v>0</v>
      </c>
      <c r="C5">
        <f>'Fill in the Application'!$C$18</f>
        <v>0</v>
      </c>
      <c r="D5">
        <f>'Fill in the Application'!$C$19</f>
        <v>0</v>
      </c>
      <c r="E5">
        <f>'Fill in the Application'!$C$20</f>
        <v>0</v>
      </c>
      <c r="F5">
        <f>'Fill in the Application'!$C$21</f>
        <v>0</v>
      </c>
      <c r="G5">
        <f>'Fill in the Application'!$C$22</f>
        <v>0</v>
      </c>
      <c r="H5">
        <f>'Fill in the Application'!$C$23</f>
        <v>0</v>
      </c>
      <c r="I5">
        <f>'Fill in the Application'!$C$24</f>
        <v>0</v>
      </c>
      <c r="J5" t="s">
        <v>512</v>
      </c>
      <c r="K5" t="s">
        <v>512</v>
      </c>
      <c r="L5" t="s">
        <v>512</v>
      </c>
      <c r="M5">
        <f>'Fill in the Application'!$C$25</f>
        <v>0</v>
      </c>
      <c r="N5" t="str">
        <f>Table_Contacts[[#This Row],[Entity]]</f>
        <v>Trade Ally/Contractor</v>
      </c>
      <c r="O5" t="s">
        <v>512</v>
      </c>
      <c r="P5" t="s">
        <v>512</v>
      </c>
      <c r="Q5" t="s">
        <v>512</v>
      </c>
      <c r="R5" t="s">
        <v>512</v>
      </c>
    </row>
    <row r="6" spans="1:18" x14ac:dyDescent="0.2">
      <c r="A6" s="48" t="s">
        <v>249</v>
      </c>
      <c r="B6">
        <f>'Fill in the Application'!$C$27</f>
        <v>0</v>
      </c>
      <c r="C6">
        <f>'Fill in the Application'!$C$28</f>
        <v>0</v>
      </c>
      <c r="D6">
        <f>'Fill in the Application'!$C$29</f>
        <v>0</v>
      </c>
      <c r="E6">
        <f>'Fill in the Application'!$C$30</f>
        <v>0</v>
      </c>
      <c r="F6">
        <f>'Fill in the Application'!$C$31</f>
        <v>0</v>
      </c>
      <c r="G6">
        <f>'Fill in the Application'!$C$32</f>
        <v>0</v>
      </c>
      <c r="H6">
        <f>'Fill in the Application'!$C$33</f>
        <v>0</v>
      </c>
      <c r="I6">
        <f>'Fill in the Application'!$C$34</f>
        <v>0</v>
      </c>
      <c r="J6" t="s">
        <v>512</v>
      </c>
      <c r="K6" t="s">
        <v>512</v>
      </c>
      <c r="L6" t="s">
        <v>512</v>
      </c>
      <c r="M6" t="s">
        <v>512</v>
      </c>
      <c r="N6">
        <f>'Fill in the Application'!$C$35</f>
        <v>0</v>
      </c>
      <c r="O6" t="s">
        <v>512</v>
      </c>
      <c r="P6" t="s">
        <v>512</v>
      </c>
      <c r="Q6" t="s">
        <v>512</v>
      </c>
      <c r="R6" t="s">
        <v>512</v>
      </c>
    </row>
    <row r="7" spans="1:18" x14ac:dyDescent="0.2">
      <c r="A7" s="48" t="s">
        <v>260</v>
      </c>
      <c r="B7">
        <f>'Fill in the Application'!$F$15</f>
        <v>0</v>
      </c>
      <c r="C7">
        <f>'Fill in the Application'!$F$16</f>
        <v>0</v>
      </c>
      <c r="D7">
        <f>'Fill in the Application'!$F$17</f>
        <v>0</v>
      </c>
      <c r="E7">
        <f>'Fill in the Application'!$F$18</f>
        <v>0</v>
      </c>
      <c r="F7">
        <f>'Fill in the Application'!$F$19</f>
        <v>0</v>
      </c>
      <c r="G7">
        <f>'Fill in the Application'!$F$20</f>
        <v>0</v>
      </c>
      <c r="H7">
        <f>'Fill in the Application'!$F$21</f>
        <v>0</v>
      </c>
      <c r="I7">
        <f>'Fill in the Application'!$F$22</f>
        <v>0</v>
      </c>
      <c r="J7" t="s">
        <v>512</v>
      </c>
      <c r="K7" t="s">
        <v>512</v>
      </c>
      <c r="L7" t="s">
        <v>512</v>
      </c>
      <c r="M7" t="s">
        <v>512</v>
      </c>
      <c r="N7" t="str">
        <f>Table_Contacts[[#This Row],[Entity]]</f>
        <v>Job Site</v>
      </c>
      <c r="O7" t="s">
        <v>512</v>
      </c>
      <c r="P7" t="s">
        <v>512</v>
      </c>
      <c r="Q7" t="s">
        <v>512</v>
      </c>
      <c r="R7" t="s">
        <v>512</v>
      </c>
    </row>
    <row r="8" spans="1:18" x14ac:dyDescent="0.2">
      <c r="A8" s="48" t="s">
        <v>513</v>
      </c>
      <c r="B8" t="e">
        <f>INDEX(Table_Contacts[Business Name], MATCH('Fill in the Application'!$C$37, Table_Contacts[Entity], 0))</f>
        <v>#N/A</v>
      </c>
      <c r="C8" t="e">
        <f>INDEX(Table_Contacts[Contact Name], MATCH('Fill in the Application'!$C$37, Table_Contacts[Entity], 0))</f>
        <v>#N/A</v>
      </c>
      <c r="D8" t="e">
        <f>INDEX(Table_Contacts[Street], MATCH('Fill in the Application'!$C$37, Table_Contacts[Entity], 0))</f>
        <v>#N/A</v>
      </c>
      <c r="E8" t="e">
        <f>INDEX(Table_Contacts[City], MATCH('Fill in the Application'!$C$37, Table_Contacts[Entity], 0))</f>
        <v>#N/A</v>
      </c>
      <c r="F8" t="e">
        <f>INDEX(Table_Contacts[State], MATCH('Fill in the Application'!$C$37, Table_Contacts[Entity], 0))</f>
        <v>#N/A</v>
      </c>
      <c r="G8" t="e">
        <f>INDEX(Table_Contacts[Zip], MATCH('Fill in the Application'!$C$37, Table_Contacts[Entity], 0))</f>
        <v>#N/A</v>
      </c>
      <c r="H8" t="e">
        <f>INDEX(Table_Contacts[Phone], MATCH('Fill in the Application'!$C$37, Table_Contacts[Entity], 0))</f>
        <v>#N/A</v>
      </c>
      <c r="I8" t="e">
        <f>INDEX(Table_Contacts[Email], MATCH('Fill in the Application'!$C$37, Table_Contacts[Entity], 0))</f>
        <v>#N/A</v>
      </c>
      <c r="J8" t="e">
        <f>INDEX(Table_Contacts[Classification], MATCH('Fill in the Application'!$C$37, Table_Contacts[Entity], 0))</f>
        <v>#N/A</v>
      </c>
      <c r="K8" t="s">
        <v>512</v>
      </c>
      <c r="L8" t="s">
        <v>512</v>
      </c>
      <c r="M8" t="s">
        <v>512</v>
      </c>
      <c r="N8" t="s">
        <v>512</v>
      </c>
      <c r="O8">
        <f>'Fill in the Application'!F34</f>
        <v>0</v>
      </c>
      <c r="P8">
        <f>'Fill in the Application'!F35</f>
        <v>0</v>
      </c>
      <c r="Q8">
        <f>'Fill in the Application'!F36</f>
        <v>0</v>
      </c>
      <c r="R8">
        <f>'Fill in the Application'!F37</f>
        <v>0</v>
      </c>
    </row>
  </sheetData>
  <pageMargins left="0.7" right="0.7" top="0.75" bottom="0.75" header="0.3" footer="0.3"/>
  <pageSetup orientation="portrait" horizontalDpi="0" verticalDpi="0" r:id="rId1"/>
  <ignoredErrors>
    <ignoredError sqref="O4:R7" calculatedColumn="1"/>
    <ignoredError sqref="N6" formula="1"/>
  </ignoredErrors>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799DA-3079-4798-A831-80E5996DF33A}">
  <sheetPr codeName="Sheet10">
    <tabColor rgb="FFFF0000"/>
  </sheetPr>
  <dimension ref="A1:M212"/>
  <sheetViews>
    <sheetView workbookViewId="0">
      <selection activeCell="A2" sqref="A2"/>
    </sheetView>
  </sheetViews>
  <sheetFormatPr defaultColWidth="9.140625" defaultRowHeight="12.75" x14ac:dyDescent="0.2"/>
  <cols>
    <col min="1" max="1" width="13.42578125" customWidth="1"/>
    <col min="2" max="2" width="17.140625" customWidth="1"/>
    <col min="3" max="3" width="16.85546875" customWidth="1"/>
    <col min="4" max="4" width="18.7109375" customWidth="1"/>
    <col min="5" max="5" width="17.5703125" customWidth="1"/>
    <col min="6" max="6" width="8.7109375" customWidth="1"/>
    <col min="7" max="7" width="14.28515625" customWidth="1"/>
    <col min="8" max="8" width="13.140625" customWidth="1"/>
    <col min="9" max="9" width="17.140625" style="35" customWidth="1"/>
    <col min="10" max="10" width="13" customWidth="1"/>
    <col min="11" max="11" width="19.28515625" customWidth="1"/>
    <col min="12" max="12" width="56" customWidth="1"/>
    <col min="13" max="13" width="12.28515625" style="35" customWidth="1"/>
  </cols>
  <sheetData>
    <row r="1" spans="1:13" ht="45" x14ac:dyDescent="0.25">
      <c r="A1" s="57" t="s">
        <v>514</v>
      </c>
      <c r="B1" s="58" t="s">
        <v>515</v>
      </c>
      <c r="C1" s="58" t="s">
        <v>516</v>
      </c>
      <c r="D1" s="58" t="s">
        <v>179</v>
      </c>
      <c r="E1" s="58" t="s">
        <v>517</v>
      </c>
      <c r="F1" s="58" t="s">
        <v>184</v>
      </c>
      <c r="G1" s="59" t="s">
        <v>518</v>
      </c>
      <c r="H1" s="58" t="s">
        <v>451</v>
      </c>
      <c r="I1" s="60" t="s">
        <v>490</v>
      </c>
      <c r="J1" s="58" t="s">
        <v>519</v>
      </c>
      <c r="K1" s="58" t="s">
        <v>520</v>
      </c>
      <c r="L1" s="61" t="s">
        <v>180</v>
      </c>
      <c r="M1" s="60" t="s">
        <v>521</v>
      </c>
    </row>
    <row r="2" spans="1:13" x14ac:dyDescent="0.2">
      <c r="A2" s="31"/>
      <c r="B2" s="30"/>
      <c r="C2" s="30"/>
      <c r="D2" s="30"/>
      <c r="E2" s="30"/>
      <c r="F2" s="30"/>
      <c r="G2" s="30"/>
      <c r="H2" s="90"/>
      <c r="I2" s="36"/>
      <c r="J2" s="30"/>
      <c r="K2" s="32"/>
      <c r="L2" s="55"/>
      <c r="M2" s="33"/>
    </row>
    <row r="3" spans="1:13" x14ac:dyDescent="0.2">
      <c r="A3" s="8" t="s">
        <v>206</v>
      </c>
      <c r="B3" s="7">
        <f t="shared" ref="B3:B104" si="0">Input_ProjectNumber</f>
        <v>0</v>
      </c>
      <c r="C3" s="7">
        <f>'Input A-C &amp; Heat Pump Measures'!B5</f>
        <v>1</v>
      </c>
      <c r="D3" s="7" t="str">
        <f>'Input A-C &amp; Heat Pump Measures'!C5</f>
        <v/>
      </c>
      <c r="E3" s="7" t="str">
        <f>'Input A-C &amp; Heat Pump Measures'!F5</f>
        <v/>
      </c>
      <c r="F3" s="7" t="str">
        <f>IF(ISNUMBER($D3)=TRUE,'Input A-C &amp; Heat Pump Measures'!G5,"")</f>
        <v/>
      </c>
      <c r="G3" s="7" t="str">
        <f>IF(ISNUMBER($D3)=TRUE,'Input A-C &amp; Heat Pump Measures'!S5,"")</f>
        <v/>
      </c>
      <c r="H3" s="91" t="str">
        <f>IF(ISNUMBER($D3)=TRUE,'Input A-C &amp; Heat Pump Measures'!T5,"")</f>
        <v/>
      </c>
      <c r="I3" s="37" t="str">
        <f>IFERROR(M3*MIN(Table_Measure_Caps[[#Totals],[Estimated Raw Incentive Total]], Table_Measure_Caps[[#Totals],[Gross Measure Cost Total]], Value_Project_CAP)/Table_Measure_Caps[[#Totals],[Estimated Raw Incentive Total]], "")</f>
        <v/>
      </c>
      <c r="J3" s="7" t="str">
        <f>IF(ISNUMBER($D3)=TRUE,'Input A-C &amp; Heat Pump Measures'!P5,"")</f>
        <v/>
      </c>
      <c r="K3" s="22" t="str">
        <f t="shared" ref="K3:K65" si="1">Value_Application_Version</f>
        <v>Version 2.1</v>
      </c>
      <c r="L3" s="56" t="str">
        <f>IF(ISNUMBER($D3)=TRUE,'Input A-C &amp; Heat Pump Measures'!E5,"")</f>
        <v/>
      </c>
      <c r="M3" s="34" t="str">
        <f>'Input A-C &amp; Heat Pump Measures'!R5</f>
        <v/>
      </c>
    </row>
    <row r="4" spans="1:13" x14ac:dyDescent="0.2">
      <c r="A4" s="8" t="s">
        <v>206</v>
      </c>
      <c r="B4" s="7">
        <f t="shared" si="0"/>
        <v>0</v>
      </c>
      <c r="C4" s="7">
        <f>'Input A-C &amp; Heat Pump Measures'!B6</f>
        <v>2</v>
      </c>
      <c r="D4" s="7" t="str">
        <f>'Input A-C &amp; Heat Pump Measures'!C6</f>
        <v/>
      </c>
      <c r="E4" s="7" t="str">
        <f>'Input A-C &amp; Heat Pump Measures'!F6</f>
        <v/>
      </c>
      <c r="F4" s="7" t="str">
        <f>IF(ISNUMBER($D4)=TRUE,'Input A-C &amp; Heat Pump Measures'!G6,"")</f>
        <v/>
      </c>
      <c r="G4" s="7" t="str">
        <f>IF(ISNUMBER($D4)=TRUE,'Input A-C &amp; Heat Pump Measures'!S6,"")</f>
        <v/>
      </c>
      <c r="H4" s="91" t="str">
        <f>IF(ISNUMBER($D4)=TRUE,'Input A-C &amp; Heat Pump Measures'!T6,"")</f>
        <v/>
      </c>
      <c r="I4" s="37" t="str">
        <f>IFERROR(M4*MIN(Table_Measure_Caps[[#Totals],[Estimated Raw Incentive Total]], Table_Measure_Caps[[#Totals],[Gross Measure Cost Total]], Value_Project_CAP)/Table_Measure_Caps[[#Totals],[Estimated Raw Incentive Total]], "")</f>
        <v/>
      </c>
      <c r="J4" s="7" t="str">
        <f>IF(ISNUMBER($D4)=TRUE,'Input A-C &amp; Heat Pump Measures'!P6,"")</f>
        <v/>
      </c>
      <c r="K4" s="22" t="str">
        <f t="shared" si="1"/>
        <v>Version 2.1</v>
      </c>
      <c r="L4" s="56" t="str">
        <f>IF(ISNUMBER($D4)=TRUE,'Input A-C &amp; Heat Pump Measures'!E6,"")</f>
        <v/>
      </c>
      <c r="M4" s="34" t="str">
        <f>'Input A-C &amp; Heat Pump Measures'!R6</f>
        <v/>
      </c>
    </row>
    <row r="5" spans="1:13" x14ac:dyDescent="0.2">
      <c r="A5" s="8" t="s">
        <v>206</v>
      </c>
      <c r="B5" s="7">
        <f t="shared" si="0"/>
        <v>0</v>
      </c>
      <c r="C5" s="7">
        <f>'Input A-C &amp; Heat Pump Measures'!B7</f>
        <v>3</v>
      </c>
      <c r="D5" s="7" t="str">
        <f>'Input A-C &amp; Heat Pump Measures'!C7</f>
        <v/>
      </c>
      <c r="E5" s="7" t="str">
        <f>'Input A-C &amp; Heat Pump Measures'!F7</f>
        <v/>
      </c>
      <c r="F5" s="7" t="str">
        <f>IF(ISNUMBER($D5)=TRUE,'Input A-C &amp; Heat Pump Measures'!G7,"")</f>
        <v/>
      </c>
      <c r="G5" s="7" t="str">
        <f>IF(ISNUMBER($D5)=TRUE,'Input A-C &amp; Heat Pump Measures'!S7,"")</f>
        <v/>
      </c>
      <c r="H5" s="91" t="str">
        <f>IF(ISNUMBER($D5)=TRUE,'Input A-C &amp; Heat Pump Measures'!T7,"")</f>
        <v/>
      </c>
      <c r="I5" s="37" t="str">
        <f>IFERROR(M5*MIN(Table_Measure_Caps[[#Totals],[Estimated Raw Incentive Total]], Table_Measure_Caps[[#Totals],[Gross Measure Cost Total]], Value_Project_CAP)/Table_Measure_Caps[[#Totals],[Estimated Raw Incentive Total]], "")</f>
        <v/>
      </c>
      <c r="J5" s="7" t="str">
        <f>IF(ISNUMBER($D5)=TRUE,'Input A-C &amp; Heat Pump Measures'!P7,"")</f>
        <v/>
      </c>
      <c r="K5" s="22" t="str">
        <f t="shared" si="1"/>
        <v>Version 2.1</v>
      </c>
      <c r="L5" s="56" t="str">
        <f>IF(ISNUMBER($D5)=TRUE,'Input A-C &amp; Heat Pump Measures'!E7,"")</f>
        <v/>
      </c>
      <c r="M5" s="34" t="str">
        <f>'Input A-C &amp; Heat Pump Measures'!R7</f>
        <v/>
      </c>
    </row>
    <row r="6" spans="1:13" x14ac:dyDescent="0.2">
      <c r="A6" s="8" t="s">
        <v>206</v>
      </c>
      <c r="B6" s="7">
        <f t="shared" si="0"/>
        <v>0</v>
      </c>
      <c r="C6" s="7">
        <f>'Input A-C &amp; Heat Pump Measures'!B8</f>
        <v>4</v>
      </c>
      <c r="D6" s="7" t="str">
        <f>'Input A-C &amp; Heat Pump Measures'!C8</f>
        <v/>
      </c>
      <c r="E6" s="7" t="str">
        <f>'Input A-C &amp; Heat Pump Measures'!F8</f>
        <v/>
      </c>
      <c r="F6" s="7" t="str">
        <f>IF(ISNUMBER($D6)=TRUE,'Input A-C &amp; Heat Pump Measures'!G8,"")</f>
        <v/>
      </c>
      <c r="G6" s="7" t="str">
        <f>IF(ISNUMBER($D6)=TRUE,'Input A-C &amp; Heat Pump Measures'!S8,"")</f>
        <v/>
      </c>
      <c r="H6" s="91" t="str">
        <f>IF(ISNUMBER($D6)=TRUE,'Input A-C &amp; Heat Pump Measures'!T8,"")</f>
        <v/>
      </c>
      <c r="I6" s="37" t="str">
        <f>IFERROR(M6*MIN(Table_Measure_Caps[[#Totals],[Estimated Raw Incentive Total]], Table_Measure_Caps[[#Totals],[Gross Measure Cost Total]], Value_Project_CAP)/Table_Measure_Caps[[#Totals],[Estimated Raw Incentive Total]], "")</f>
        <v/>
      </c>
      <c r="J6" s="7" t="str">
        <f>IF(ISNUMBER($D6)=TRUE,'Input A-C &amp; Heat Pump Measures'!P8,"")</f>
        <v/>
      </c>
      <c r="K6" s="22" t="str">
        <f t="shared" si="1"/>
        <v>Version 2.1</v>
      </c>
      <c r="L6" s="56" t="str">
        <f>IF(ISNUMBER($D6)=TRUE,'Input A-C &amp; Heat Pump Measures'!E8,"")</f>
        <v/>
      </c>
      <c r="M6" s="34" t="str">
        <f>'Input A-C &amp; Heat Pump Measures'!R8</f>
        <v/>
      </c>
    </row>
    <row r="7" spans="1:13" x14ac:dyDescent="0.2">
      <c r="A7" s="8" t="s">
        <v>206</v>
      </c>
      <c r="B7" s="7">
        <f t="shared" si="0"/>
        <v>0</v>
      </c>
      <c r="C7" s="7">
        <f>'Input A-C &amp; Heat Pump Measures'!B9</f>
        <v>5</v>
      </c>
      <c r="D7" s="7" t="str">
        <f>'Input A-C &amp; Heat Pump Measures'!C9</f>
        <v/>
      </c>
      <c r="E7" s="7" t="str">
        <f>'Input A-C &amp; Heat Pump Measures'!F9</f>
        <v/>
      </c>
      <c r="F7" s="7" t="str">
        <f>IF(ISNUMBER($D7)=TRUE,'Input A-C &amp; Heat Pump Measures'!G9,"")</f>
        <v/>
      </c>
      <c r="G7" s="7" t="str">
        <f>IF(ISNUMBER($D7)=TRUE,'Input A-C &amp; Heat Pump Measures'!S9,"")</f>
        <v/>
      </c>
      <c r="H7" s="91" t="str">
        <f>IF(ISNUMBER($D7)=TRUE,'Input A-C &amp; Heat Pump Measures'!T9,"")</f>
        <v/>
      </c>
      <c r="I7" s="37" t="str">
        <f>IFERROR(M7*MIN(Table_Measure_Caps[[#Totals],[Estimated Raw Incentive Total]], Table_Measure_Caps[[#Totals],[Gross Measure Cost Total]], Value_Project_CAP)/Table_Measure_Caps[[#Totals],[Estimated Raw Incentive Total]], "")</f>
        <v/>
      </c>
      <c r="J7" s="7" t="str">
        <f>IF(ISNUMBER($D7)=TRUE,'Input A-C &amp; Heat Pump Measures'!P9,"")</f>
        <v/>
      </c>
      <c r="K7" s="22" t="str">
        <f t="shared" si="1"/>
        <v>Version 2.1</v>
      </c>
      <c r="L7" s="56" t="str">
        <f>IF(ISNUMBER($D7)=TRUE,'Input A-C &amp; Heat Pump Measures'!E9,"")</f>
        <v/>
      </c>
      <c r="M7" s="34" t="str">
        <f>'Input A-C &amp; Heat Pump Measures'!R9</f>
        <v/>
      </c>
    </row>
    <row r="8" spans="1:13" x14ac:dyDescent="0.2">
      <c r="A8" s="8" t="s">
        <v>206</v>
      </c>
      <c r="B8" s="7">
        <f t="shared" si="0"/>
        <v>0</v>
      </c>
      <c r="C8" s="7">
        <f>'Input A-C &amp; Heat Pump Measures'!B10</f>
        <v>6</v>
      </c>
      <c r="D8" s="7" t="str">
        <f>'Input A-C &amp; Heat Pump Measures'!C10</f>
        <v/>
      </c>
      <c r="E8" s="7" t="str">
        <f>'Input A-C &amp; Heat Pump Measures'!F10</f>
        <v/>
      </c>
      <c r="F8" s="7" t="str">
        <f>IF(ISNUMBER($D8)=TRUE,'Input A-C &amp; Heat Pump Measures'!G10,"")</f>
        <v/>
      </c>
      <c r="G8" s="7" t="str">
        <f>IF(ISNUMBER($D8)=TRUE,'Input A-C &amp; Heat Pump Measures'!S10,"")</f>
        <v/>
      </c>
      <c r="H8" s="91" t="str">
        <f>IF(ISNUMBER($D8)=TRUE,'Input A-C &amp; Heat Pump Measures'!T10,"")</f>
        <v/>
      </c>
      <c r="I8" s="37" t="str">
        <f>IFERROR(M8*MIN(Table_Measure_Caps[[#Totals],[Estimated Raw Incentive Total]], Table_Measure_Caps[[#Totals],[Gross Measure Cost Total]], Value_Project_CAP)/Table_Measure_Caps[[#Totals],[Estimated Raw Incentive Total]], "")</f>
        <v/>
      </c>
      <c r="J8" s="7" t="str">
        <f>IF(ISNUMBER($D8)=TRUE,'Input A-C &amp; Heat Pump Measures'!P10,"")</f>
        <v/>
      </c>
      <c r="K8" s="22" t="str">
        <f t="shared" si="1"/>
        <v>Version 2.1</v>
      </c>
      <c r="L8" s="56" t="str">
        <f>IF(ISNUMBER($D8)=TRUE,'Input A-C &amp; Heat Pump Measures'!E10,"")</f>
        <v/>
      </c>
      <c r="M8" s="34" t="str">
        <f>'Input A-C &amp; Heat Pump Measures'!R10</f>
        <v/>
      </c>
    </row>
    <row r="9" spans="1:13" x14ac:dyDescent="0.2">
      <c r="A9" s="8" t="s">
        <v>206</v>
      </c>
      <c r="B9" s="7">
        <f t="shared" si="0"/>
        <v>0</v>
      </c>
      <c r="C9" s="7">
        <f>'Input A-C &amp; Heat Pump Measures'!B11</f>
        <v>7</v>
      </c>
      <c r="D9" s="7" t="str">
        <f>'Input A-C &amp; Heat Pump Measures'!C11</f>
        <v/>
      </c>
      <c r="E9" s="7" t="str">
        <f>'Input A-C &amp; Heat Pump Measures'!F11</f>
        <v/>
      </c>
      <c r="F9" s="7" t="str">
        <f>IF(ISNUMBER($D9)=TRUE,'Input A-C &amp; Heat Pump Measures'!G11,"")</f>
        <v/>
      </c>
      <c r="G9" s="7" t="str">
        <f>IF(ISNUMBER($D9)=TRUE,'Input A-C &amp; Heat Pump Measures'!S11,"")</f>
        <v/>
      </c>
      <c r="H9" s="91" t="str">
        <f>IF(ISNUMBER($D9)=TRUE,'Input A-C &amp; Heat Pump Measures'!T11,"")</f>
        <v/>
      </c>
      <c r="I9" s="37" t="str">
        <f>IFERROR(M9*MIN(Table_Measure_Caps[[#Totals],[Estimated Raw Incentive Total]], Table_Measure_Caps[[#Totals],[Gross Measure Cost Total]], Value_Project_CAP)/Table_Measure_Caps[[#Totals],[Estimated Raw Incentive Total]], "")</f>
        <v/>
      </c>
      <c r="J9" s="7" t="str">
        <f>IF(ISNUMBER($D9)=TRUE,'Input A-C &amp; Heat Pump Measures'!P11,"")</f>
        <v/>
      </c>
      <c r="K9" s="22" t="str">
        <f t="shared" si="1"/>
        <v>Version 2.1</v>
      </c>
      <c r="L9" s="56" t="str">
        <f>IF(ISNUMBER($D9)=TRUE,'Input A-C &amp; Heat Pump Measures'!E11,"")</f>
        <v/>
      </c>
      <c r="M9" s="34" t="str">
        <f>'Input A-C &amp; Heat Pump Measures'!R11</f>
        <v/>
      </c>
    </row>
    <row r="10" spans="1:13" x14ac:dyDescent="0.2">
      <c r="A10" s="8" t="s">
        <v>206</v>
      </c>
      <c r="B10" s="7">
        <f t="shared" si="0"/>
        <v>0</v>
      </c>
      <c r="C10" s="7">
        <f>'Input A-C &amp; Heat Pump Measures'!B12</f>
        <v>8</v>
      </c>
      <c r="D10" s="7" t="str">
        <f>'Input A-C &amp; Heat Pump Measures'!C12</f>
        <v/>
      </c>
      <c r="E10" s="7" t="str">
        <f>'Input A-C &amp; Heat Pump Measures'!F12</f>
        <v/>
      </c>
      <c r="F10" s="7" t="str">
        <f>IF(ISNUMBER($D10)=TRUE,'Input A-C &amp; Heat Pump Measures'!G12,"")</f>
        <v/>
      </c>
      <c r="G10" s="7" t="str">
        <f>IF(ISNUMBER($D10)=TRUE,'Input A-C &amp; Heat Pump Measures'!S12,"")</f>
        <v/>
      </c>
      <c r="H10" s="91" t="str">
        <f>IF(ISNUMBER($D10)=TRUE,'Input A-C &amp; Heat Pump Measures'!T12,"")</f>
        <v/>
      </c>
      <c r="I10" s="37" t="str">
        <f>IFERROR(M10*MIN(Table_Measure_Caps[[#Totals],[Estimated Raw Incentive Total]], Table_Measure_Caps[[#Totals],[Gross Measure Cost Total]], Value_Project_CAP)/Table_Measure_Caps[[#Totals],[Estimated Raw Incentive Total]], "")</f>
        <v/>
      </c>
      <c r="J10" s="7" t="str">
        <f>IF(ISNUMBER($D10)=TRUE,'Input A-C &amp; Heat Pump Measures'!P12,"")</f>
        <v/>
      </c>
      <c r="K10" s="22" t="str">
        <f t="shared" si="1"/>
        <v>Version 2.1</v>
      </c>
      <c r="L10" s="56" t="str">
        <f>IF(ISNUMBER($D10)=TRUE,'Input A-C &amp; Heat Pump Measures'!E12,"")</f>
        <v/>
      </c>
      <c r="M10" s="34" t="str">
        <f>'Input A-C &amp; Heat Pump Measures'!R12</f>
        <v/>
      </c>
    </row>
    <row r="11" spans="1:13" x14ac:dyDescent="0.2">
      <c r="A11" s="8" t="s">
        <v>206</v>
      </c>
      <c r="B11" s="7">
        <f t="shared" si="0"/>
        <v>0</v>
      </c>
      <c r="C11" s="7">
        <f>'Input A-C &amp; Heat Pump Measures'!B13</f>
        <v>9</v>
      </c>
      <c r="D11" s="7" t="str">
        <f>'Input A-C &amp; Heat Pump Measures'!C13</f>
        <v/>
      </c>
      <c r="E11" s="7" t="str">
        <f>'Input A-C &amp; Heat Pump Measures'!F13</f>
        <v/>
      </c>
      <c r="F11" s="7" t="str">
        <f>IF(ISNUMBER($D11)=TRUE,'Input A-C &amp; Heat Pump Measures'!G13,"")</f>
        <v/>
      </c>
      <c r="G11" s="7" t="str">
        <f>IF(ISNUMBER($D11)=TRUE,'Input A-C &amp; Heat Pump Measures'!S13,"")</f>
        <v/>
      </c>
      <c r="H11" s="91" t="str">
        <f>IF(ISNUMBER($D11)=TRUE,'Input A-C &amp; Heat Pump Measures'!T13,"")</f>
        <v/>
      </c>
      <c r="I11" s="37" t="str">
        <f>IFERROR(M11*MIN(Table_Measure_Caps[[#Totals],[Estimated Raw Incentive Total]], Table_Measure_Caps[[#Totals],[Gross Measure Cost Total]], Value_Project_CAP)/Table_Measure_Caps[[#Totals],[Estimated Raw Incentive Total]], "")</f>
        <v/>
      </c>
      <c r="J11" s="7" t="str">
        <f>IF(ISNUMBER($D11)=TRUE,'Input A-C &amp; Heat Pump Measures'!P13,"")</f>
        <v/>
      </c>
      <c r="K11" s="22" t="str">
        <f t="shared" si="1"/>
        <v>Version 2.1</v>
      </c>
      <c r="L11" s="56" t="str">
        <f>IF(ISNUMBER($D11)=TRUE,'Input A-C &amp; Heat Pump Measures'!E13,"")</f>
        <v/>
      </c>
      <c r="M11" s="34" t="str">
        <f>'Input A-C &amp; Heat Pump Measures'!R13</f>
        <v/>
      </c>
    </row>
    <row r="12" spans="1:13" x14ac:dyDescent="0.2">
      <c r="A12" s="8" t="s">
        <v>206</v>
      </c>
      <c r="B12" s="7">
        <f t="shared" si="0"/>
        <v>0</v>
      </c>
      <c r="C12" s="7">
        <f>'Input A-C &amp; Heat Pump Measures'!B14</f>
        <v>10</v>
      </c>
      <c r="D12" s="7" t="str">
        <f>'Input A-C &amp; Heat Pump Measures'!C14</f>
        <v/>
      </c>
      <c r="E12" s="7" t="str">
        <f>'Input A-C &amp; Heat Pump Measures'!F14</f>
        <v/>
      </c>
      <c r="F12" s="7" t="str">
        <f>IF(ISNUMBER($D12)=TRUE,'Input A-C &amp; Heat Pump Measures'!G14,"")</f>
        <v/>
      </c>
      <c r="G12" s="7" t="str">
        <f>IF(ISNUMBER($D12)=TRUE,'Input A-C &amp; Heat Pump Measures'!S14,"")</f>
        <v/>
      </c>
      <c r="H12" s="91" t="str">
        <f>IF(ISNUMBER($D12)=TRUE,'Input A-C &amp; Heat Pump Measures'!T14,"")</f>
        <v/>
      </c>
      <c r="I12" s="37" t="str">
        <f>IFERROR(M12*MIN(Table_Measure_Caps[[#Totals],[Estimated Raw Incentive Total]], Table_Measure_Caps[[#Totals],[Gross Measure Cost Total]], Value_Project_CAP)/Table_Measure_Caps[[#Totals],[Estimated Raw Incentive Total]], "")</f>
        <v/>
      </c>
      <c r="J12" s="7" t="str">
        <f>IF(ISNUMBER($D12)=TRUE,'Input A-C &amp; Heat Pump Measures'!P14,"")</f>
        <v/>
      </c>
      <c r="K12" s="22" t="str">
        <f t="shared" si="1"/>
        <v>Version 2.1</v>
      </c>
      <c r="L12" s="56" t="str">
        <f>IF(ISNUMBER($D12)=TRUE,'Input A-C &amp; Heat Pump Measures'!E14,"")</f>
        <v/>
      </c>
      <c r="M12" s="34" t="str">
        <f>'Input A-C &amp; Heat Pump Measures'!R14</f>
        <v/>
      </c>
    </row>
    <row r="13" spans="1:13" x14ac:dyDescent="0.2">
      <c r="A13" s="8" t="s">
        <v>206</v>
      </c>
      <c r="B13" s="7">
        <f t="shared" si="0"/>
        <v>0</v>
      </c>
      <c r="C13" s="7">
        <f>'Input A-C &amp; Heat Pump Measures'!B15</f>
        <v>11</v>
      </c>
      <c r="D13" s="7" t="str">
        <f>'Input A-C &amp; Heat Pump Measures'!C15</f>
        <v/>
      </c>
      <c r="E13" s="7" t="str">
        <f>'Input A-C &amp; Heat Pump Measures'!F15</f>
        <v/>
      </c>
      <c r="F13" s="7" t="str">
        <f>IF(ISNUMBER($D13)=TRUE,'Input A-C &amp; Heat Pump Measures'!G15,"")</f>
        <v/>
      </c>
      <c r="G13" s="7" t="str">
        <f>IF(ISNUMBER($D13)=TRUE,'Input A-C &amp; Heat Pump Measures'!S15,"")</f>
        <v/>
      </c>
      <c r="H13" s="91" t="str">
        <f>IF(ISNUMBER($D13)=TRUE,'Input A-C &amp; Heat Pump Measures'!T15,"")</f>
        <v/>
      </c>
      <c r="I13" s="37" t="str">
        <f>IFERROR(M13*MIN(Table_Measure_Caps[[#Totals],[Estimated Raw Incentive Total]], Table_Measure_Caps[[#Totals],[Gross Measure Cost Total]], Value_Project_CAP)/Table_Measure_Caps[[#Totals],[Estimated Raw Incentive Total]], "")</f>
        <v/>
      </c>
      <c r="J13" s="7" t="str">
        <f>IF(ISNUMBER($D13)=TRUE,'Input A-C &amp; Heat Pump Measures'!P15,"")</f>
        <v/>
      </c>
      <c r="K13" s="22" t="str">
        <f t="shared" si="1"/>
        <v>Version 2.1</v>
      </c>
      <c r="L13" s="56" t="str">
        <f>IF(ISNUMBER($D13)=TRUE,'Input A-C &amp; Heat Pump Measures'!E15,"")</f>
        <v/>
      </c>
      <c r="M13" s="34" t="str">
        <f>'Input A-C &amp; Heat Pump Measures'!R15</f>
        <v/>
      </c>
    </row>
    <row r="14" spans="1:13" x14ac:dyDescent="0.2">
      <c r="A14" s="8" t="s">
        <v>206</v>
      </c>
      <c r="B14" s="7">
        <f t="shared" si="0"/>
        <v>0</v>
      </c>
      <c r="C14" s="7">
        <f>'Input A-C &amp; Heat Pump Measures'!B16</f>
        <v>12</v>
      </c>
      <c r="D14" s="7" t="str">
        <f>'Input A-C &amp; Heat Pump Measures'!C16</f>
        <v/>
      </c>
      <c r="E14" s="7" t="str">
        <f>'Input A-C &amp; Heat Pump Measures'!F16</f>
        <v/>
      </c>
      <c r="F14" s="7" t="str">
        <f>IF(ISNUMBER($D14)=TRUE,'Input A-C &amp; Heat Pump Measures'!G16,"")</f>
        <v/>
      </c>
      <c r="G14" s="7" t="str">
        <f>IF(ISNUMBER($D14)=TRUE,'Input A-C &amp; Heat Pump Measures'!S16,"")</f>
        <v/>
      </c>
      <c r="H14" s="91" t="str">
        <f>IF(ISNUMBER($D14)=TRUE,'Input A-C &amp; Heat Pump Measures'!T16,"")</f>
        <v/>
      </c>
      <c r="I14" s="37" t="str">
        <f>IFERROR(M14*MIN(Table_Measure_Caps[[#Totals],[Estimated Raw Incentive Total]], Table_Measure_Caps[[#Totals],[Gross Measure Cost Total]], Value_Project_CAP)/Table_Measure_Caps[[#Totals],[Estimated Raw Incentive Total]], "")</f>
        <v/>
      </c>
      <c r="J14" s="7" t="str">
        <f>IF(ISNUMBER($D14)=TRUE,'Input A-C &amp; Heat Pump Measures'!P16,"")</f>
        <v/>
      </c>
      <c r="K14" s="22" t="str">
        <f t="shared" si="1"/>
        <v>Version 2.1</v>
      </c>
      <c r="L14" s="56" t="str">
        <f>IF(ISNUMBER($D14)=TRUE,'Input A-C &amp; Heat Pump Measures'!E16,"")</f>
        <v/>
      </c>
      <c r="M14" s="34" t="str">
        <f>'Input A-C &amp; Heat Pump Measures'!R16</f>
        <v/>
      </c>
    </row>
    <row r="15" spans="1:13" x14ac:dyDescent="0.2">
      <c r="A15" s="8" t="s">
        <v>206</v>
      </c>
      <c r="B15" s="7">
        <f t="shared" si="0"/>
        <v>0</v>
      </c>
      <c r="C15" s="7">
        <f>'Input A-C &amp; Heat Pump Measures'!B17</f>
        <v>13</v>
      </c>
      <c r="D15" s="7" t="str">
        <f>'Input A-C &amp; Heat Pump Measures'!C17</f>
        <v/>
      </c>
      <c r="E15" s="7" t="str">
        <f>'Input A-C &amp; Heat Pump Measures'!F17</f>
        <v/>
      </c>
      <c r="F15" s="7" t="str">
        <f>IF(ISNUMBER($D15)=TRUE,'Input A-C &amp; Heat Pump Measures'!G17,"")</f>
        <v/>
      </c>
      <c r="G15" s="7" t="str">
        <f>IF(ISNUMBER($D15)=TRUE,'Input A-C &amp; Heat Pump Measures'!S17,"")</f>
        <v/>
      </c>
      <c r="H15" s="91" t="str">
        <f>IF(ISNUMBER($D15)=TRUE,'Input A-C &amp; Heat Pump Measures'!T17,"")</f>
        <v/>
      </c>
      <c r="I15" s="37" t="str">
        <f>IFERROR(M15*MIN(Table_Measure_Caps[[#Totals],[Estimated Raw Incentive Total]], Table_Measure_Caps[[#Totals],[Gross Measure Cost Total]], Value_Project_CAP)/Table_Measure_Caps[[#Totals],[Estimated Raw Incentive Total]], "")</f>
        <v/>
      </c>
      <c r="J15" s="7" t="str">
        <f>IF(ISNUMBER($D15)=TRUE,'Input A-C &amp; Heat Pump Measures'!P17,"")</f>
        <v/>
      </c>
      <c r="K15" s="22" t="str">
        <f t="shared" si="1"/>
        <v>Version 2.1</v>
      </c>
      <c r="L15" s="56" t="str">
        <f>IF(ISNUMBER($D15)=TRUE,'Input A-C &amp; Heat Pump Measures'!E17,"")</f>
        <v/>
      </c>
      <c r="M15" s="34" t="str">
        <f>'Input A-C &amp; Heat Pump Measures'!R17</f>
        <v/>
      </c>
    </row>
    <row r="16" spans="1:13" x14ac:dyDescent="0.2">
      <c r="A16" s="8" t="s">
        <v>206</v>
      </c>
      <c r="B16" s="7">
        <f t="shared" si="0"/>
        <v>0</v>
      </c>
      <c r="C16" s="7">
        <f>'Input A-C &amp; Heat Pump Measures'!B18</f>
        <v>14</v>
      </c>
      <c r="D16" s="7" t="str">
        <f>'Input A-C &amp; Heat Pump Measures'!C18</f>
        <v/>
      </c>
      <c r="E16" s="7" t="str">
        <f>'Input A-C &amp; Heat Pump Measures'!F18</f>
        <v/>
      </c>
      <c r="F16" s="7" t="str">
        <f>IF(ISNUMBER($D16)=TRUE,'Input A-C &amp; Heat Pump Measures'!G18,"")</f>
        <v/>
      </c>
      <c r="G16" s="7" t="str">
        <f>IF(ISNUMBER($D16)=TRUE,'Input A-C &amp; Heat Pump Measures'!S18,"")</f>
        <v/>
      </c>
      <c r="H16" s="91" t="str">
        <f>IF(ISNUMBER($D16)=TRUE,'Input A-C &amp; Heat Pump Measures'!T18,"")</f>
        <v/>
      </c>
      <c r="I16" s="37" t="str">
        <f>IFERROR(M16*MIN(Table_Measure_Caps[[#Totals],[Estimated Raw Incentive Total]], Table_Measure_Caps[[#Totals],[Gross Measure Cost Total]], Value_Project_CAP)/Table_Measure_Caps[[#Totals],[Estimated Raw Incentive Total]], "")</f>
        <v/>
      </c>
      <c r="J16" s="7" t="str">
        <f>IF(ISNUMBER($D16)=TRUE,'Input A-C &amp; Heat Pump Measures'!P18,"")</f>
        <v/>
      </c>
      <c r="K16" s="22" t="str">
        <f t="shared" si="1"/>
        <v>Version 2.1</v>
      </c>
      <c r="L16" s="56" t="str">
        <f>IF(ISNUMBER($D16)=TRUE,'Input A-C &amp; Heat Pump Measures'!E18,"")</f>
        <v/>
      </c>
      <c r="M16" s="34" t="str">
        <f>'Input A-C &amp; Heat Pump Measures'!R18</f>
        <v/>
      </c>
    </row>
    <row r="17" spans="1:13" x14ac:dyDescent="0.2">
      <c r="A17" s="8" t="s">
        <v>206</v>
      </c>
      <c r="B17" s="7">
        <f t="shared" si="0"/>
        <v>0</v>
      </c>
      <c r="C17" s="7">
        <f>'Input A-C &amp; Heat Pump Measures'!B19</f>
        <v>15</v>
      </c>
      <c r="D17" s="7" t="str">
        <f>'Input A-C &amp; Heat Pump Measures'!C19</f>
        <v/>
      </c>
      <c r="E17" s="7" t="str">
        <f>'Input A-C &amp; Heat Pump Measures'!F19</f>
        <v/>
      </c>
      <c r="F17" s="7" t="str">
        <f>IF(ISNUMBER($D17)=TRUE,'Input A-C &amp; Heat Pump Measures'!G19,"")</f>
        <v/>
      </c>
      <c r="G17" s="7" t="str">
        <f>IF(ISNUMBER($D17)=TRUE,'Input A-C &amp; Heat Pump Measures'!S19,"")</f>
        <v/>
      </c>
      <c r="H17" s="91" t="str">
        <f>IF(ISNUMBER($D17)=TRUE,'Input A-C &amp; Heat Pump Measures'!T19,"")</f>
        <v/>
      </c>
      <c r="I17" s="37" t="str">
        <f>IFERROR(M17*MIN(Table_Measure_Caps[[#Totals],[Estimated Raw Incentive Total]], Table_Measure_Caps[[#Totals],[Gross Measure Cost Total]], Value_Project_CAP)/Table_Measure_Caps[[#Totals],[Estimated Raw Incentive Total]], "")</f>
        <v/>
      </c>
      <c r="J17" s="7" t="str">
        <f>IF(ISNUMBER($D17)=TRUE,'Input A-C &amp; Heat Pump Measures'!P19,"")</f>
        <v/>
      </c>
      <c r="K17" s="22" t="str">
        <f t="shared" si="1"/>
        <v>Version 2.1</v>
      </c>
      <c r="L17" s="56" t="str">
        <f>IF(ISNUMBER($D17)=TRUE,'Input A-C &amp; Heat Pump Measures'!E19,"")</f>
        <v/>
      </c>
      <c r="M17" s="34" t="str">
        <f>'Input A-C &amp; Heat Pump Measures'!R19</f>
        <v/>
      </c>
    </row>
    <row r="18" spans="1:13" x14ac:dyDescent="0.2">
      <c r="A18" s="8" t="s">
        <v>206</v>
      </c>
      <c r="B18" s="7">
        <f t="shared" si="0"/>
        <v>0</v>
      </c>
      <c r="C18" s="7">
        <f>'Input A-C &amp; Heat Pump Measures'!B20</f>
        <v>16</v>
      </c>
      <c r="D18" s="7" t="str">
        <f>'Input A-C &amp; Heat Pump Measures'!C20</f>
        <v/>
      </c>
      <c r="E18" s="7" t="str">
        <f>'Input A-C &amp; Heat Pump Measures'!F20</f>
        <v/>
      </c>
      <c r="F18" s="7" t="str">
        <f>IF(ISNUMBER($D18)=TRUE,'Input A-C &amp; Heat Pump Measures'!G20,"")</f>
        <v/>
      </c>
      <c r="G18" s="7" t="str">
        <f>IF(ISNUMBER($D18)=TRUE,'Input A-C &amp; Heat Pump Measures'!S20,"")</f>
        <v/>
      </c>
      <c r="H18" s="91" t="str">
        <f>IF(ISNUMBER($D18)=TRUE,'Input A-C &amp; Heat Pump Measures'!T20,"")</f>
        <v/>
      </c>
      <c r="I18" s="37" t="str">
        <f>IFERROR(M18*MIN(Table_Measure_Caps[[#Totals],[Estimated Raw Incentive Total]], Table_Measure_Caps[[#Totals],[Gross Measure Cost Total]], Value_Project_CAP)/Table_Measure_Caps[[#Totals],[Estimated Raw Incentive Total]], "")</f>
        <v/>
      </c>
      <c r="J18" s="7" t="str">
        <f>IF(ISNUMBER($D18)=TRUE,'Input A-C &amp; Heat Pump Measures'!P20,"")</f>
        <v/>
      </c>
      <c r="K18" s="22" t="str">
        <f t="shared" si="1"/>
        <v>Version 2.1</v>
      </c>
      <c r="L18" s="56" t="str">
        <f>IF(ISNUMBER($D18)=TRUE,'Input A-C &amp; Heat Pump Measures'!E20,"")</f>
        <v/>
      </c>
      <c r="M18" s="34" t="str">
        <f>'Input A-C &amp; Heat Pump Measures'!R20</f>
        <v/>
      </c>
    </row>
    <row r="19" spans="1:13" x14ac:dyDescent="0.2">
      <c r="A19" s="8" t="s">
        <v>206</v>
      </c>
      <c r="B19" s="7">
        <f t="shared" si="0"/>
        <v>0</v>
      </c>
      <c r="C19" s="7">
        <f>'Input A-C &amp; Heat Pump Measures'!B21</f>
        <v>17</v>
      </c>
      <c r="D19" s="7" t="str">
        <f>'Input A-C &amp; Heat Pump Measures'!C21</f>
        <v/>
      </c>
      <c r="E19" s="7" t="str">
        <f>'Input A-C &amp; Heat Pump Measures'!F21</f>
        <v/>
      </c>
      <c r="F19" s="7" t="str">
        <f>IF(ISNUMBER($D19)=TRUE,'Input A-C &amp; Heat Pump Measures'!G21,"")</f>
        <v/>
      </c>
      <c r="G19" s="7" t="str">
        <f>IF(ISNUMBER($D19)=TRUE,'Input A-C &amp; Heat Pump Measures'!S21,"")</f>
        <v/>
      </c>
      <c r="H19" s="91" t="str">
        <f>IF(ISNUMBER($D19)=TRUE,'Input A-C &amp; Heat Pump Measures'!T21,"")</f>
        <v/>
      </c>
      <c r="I19" s="37" t="str">
        <f>IFERROR(M19*MIN(Table_Measure_Caps[[#Totals],[Estimated Raw Incentive Total]], Table_Measure_Caps[[#Totals],[Gross Measure Cost Total]], Value_Project_CAP)/Table_Measure_Caps[[#Totals],[Estimated Raw Incentive Total]], "")</f>
        <v/>
      </c>
      <c r="J19" s="7" t="str">
        <f>IF(ISNUMBER($D19)=TRUE,'Input A-C &amp; Heat Pump Measures'!P21,"")</f>
        <v/>
      </c>
      <c r="K19" s="22" t="str">
        <f t="shared" si="1"/>
        <v>Version 2.1</v>
      </c>
      <c r="L19" s="56" t="str">
        <f>IF(ISNUMBER($D19)=TRUE,'Input A-C &amp; Heat Pump Measures'!E21,"")</f>
        <v/>
      </c>
      <c r="M19" s="34" t="str">
        <f>'Input A-C &amp; Heat Pump Measures'!R21</f>
        <v/>
      </c>
    </row>
    <row r="20" spans="1:13" x14ac:dyDescent="0.2">
      <c r="A20" s="8" t="s">
        <v>206</v>
      </c>
      <c r="B20" s="7">
        <f t="shared" si="0"/>
        <v>0</v>
      </c>
      <c r="C20" s="7">
        <f>'Input A-C &amp; Heat Pump Measures'!B22</f>
        <v>18</v>
      </c>
      <c r="D20" s="7" t="str">
        <f>'Input A-C &amp; Heat Pump Measures'!C22</f>
        <v/>
      </c>
      <c r="E20" s="7" t="str">
        <f>'Input A-C &amp; Heat Pump Measures'!F22</f>
        <v/>
      </c>
      <c r="F20" s="7" t="str">
        <f>IF(ISNUMBER($D20)=TRUE,'Input A-C &amp; Heat Pump Measures'!G22,"")</f>
        <v/>
      </c>
      <c r="G20" s="7" t="str">
        <f>IF(ISNUMBER($D20)=TRUE,'Input A-C &amp; Heat Pump Measures'!S22,"")</f>
        <v/>
      </c>
      <c r="H20" s="91" t="str">
        <f>IF(ISNUMBER($D20)=TRUE,'Input A-C &amp; Heat Pump Measures'!T22,"")</f>
        <v/>
      </c>
      <c r="I20" s="37" t="str">
        <f>IFERROR(M20*MIN(Table_Measure_Caps[[#Totals],[Estimated Raw Incentive Total]], Table_Measure_Caps[[#Totals],[Gross Measure Cost Total]], Value_Project_CAP)/Table_Measure_Caps[[#Totals],[Estimated Raw Incentive Total]], "")</f>
        <v/>
      </c>
      <c r="J20" s="7" t="str">
        <f>IF(ISNUMBER($D20)=TRUE,'Input A-C &amp; Heat Pump Measures'!P22,"")</f>
        <v/>
      </c>
      <c r="K20" s="22" t="str">
        <f t="shared" si="1"/>
        <v>Version 2.1</v>
      </c>
      <c r="L20" s="56" t="str">
        <f>IF(ISNUMBER($D20)=TRUE,'Input A-C &amp; Heat Pump Measures'!E22,"")</f>
        <v/>
      </c>
      <c r="M20" s="34" t="str">
        <f>'Input A-C &amp; Heat Pump Measures'!R22</f>
        <v/>
      </c>
    </row>
    <row r="21" spans="1:13" x14ac:dyDescent="0.2">
      <c r="A21" s="8" t="s">
        <v>206</v>
      </c>
      <c r="B21" s="7">
        <f t="shared" si="0"/>
        <v>0</v>
      </c>
      <c r="C21" s="7">
        <f>'Input A-C &amp; Heat Pump Measures'!B23</f>
        <v>19</v>
      </c>
      <c r="D21" s="7" t="str">
        <f>'Input A-C &amp; Heat Pump Measures'!C23</f>
        <v/>
      </c>
      <c r="E21" s="7" t="str">
        <f>'Input A-C &amp; Heat Pump Measures'!F23</f>
        <v/>
      </c>
      <c r="F21" s="7" t="str">
        <f>IF(ISNUMBER($D21)=TRUE,'Input A-C &amp; Heat Pump Measures'!G23,"")</f>
        <v/>
      </c>
      <c r="G21" s="7" t="str">
        <f>IF(ISNUMBER($D21)=TRUE,'Input A-C &amp; Heat Pump Measures'!S23,"")</f>
        <v/>
      </c>
      <c r="H21" s="91" t="str">
        <f>IF(ISNUMBER($D21)=TRUE,'Input A-C &amp; Heat Pump Measures'!T23,"")</f>
        <v/>
      </c>
      <c r="I21" s="37" t="str">
        <f>IFERROR(M21*MIN(Table_Measure_Caps[[#Totals],[Estimated Raw Incentive Total]], Table_Measure_Caps[[#Totals],[Gross Measure Cost Total]], Value_Project_CAP)/Table_Measure_Caps[[#Totals],[Estimated Raw Incentive Total]], "")</f>
        <v/>
      </c>
      <c r="J21" s="7" t="str">
        <f>IF(ISNUMBER($D21)=TRUE,'Input A-C &amp; Heat Pump Measures'!P23,"")</f>
        <v/>
      </c>
      <c r="K21" s="22" t="str">
        <f t="shared" si="1"/>
        <v>Version 2.1</v>
      </c>
      <c r="L21" s="56" t="str">
        <f>IF(ISNUMBER($D21)=TRUE,'Input A-C &amp; Heat Pump Measures'!E23,"")</f>
        <v/>
      </c>
      <c r="M21" s="34" t="str">
        <f>'Input A-C &amp; Heat Pump Measures'!R23</f>
        <v/>
      </c>
    </row>
    <row r="22" spans="1:13" x14ac:dyDescent="0.2">
      <c r="A22" s="8" t="s">
        <v>206</v>
      </c>
      <c r="B22" s="7">
        <f t="shared" si="0"/>
        <v>0</v>
      </c>
      <c r="C22" s="7">
        <f>'Input A-C &amp; Heat Pump Measures'!B24</f>
        <v>20</v>
      </c>
      <c r="D22" s="7" t="str">
        <f>'Input A-C &amp; Heat Pump Measures'!C24</f>
        <v/>
      </c>
      <c r="E22" s="7" t="str">
        <f>'Input A-C &amp; Heat Pump Measures'!F24</f>
        <v/>
      </c>
      <c r="F22" s="7" t="str">
        <f>IF(ISNUMBER($D22)=TRUE,'Input A-C &amp; Heat Pump Measures'!G24,"")</f>
        <v/>
      </c>
      <c r="G22" s="7" t="str">
        <f>IF(ISNUMBER($D22)=TRUE,'Input A-C &amp; Heat Pump Measures'!S24,"")</f>
        <v/>
      </c>
      <c r="H22" s="91" t="str">
        <f>IF(ISNUMBER($D22)=TRUE,'Input A-C &amp; Heat Pump Measures'!T24,"")</f>
        <v/>
      </c>
      <c r="I22" s="37" t="str">
        <f>IFERROR(M22*MIN(Table_Measure_Caps[[#Totals],[Estimated Raw Incentive Total]], Table_Measure_Caps[[#Totals],[Gross Measure Cost Total]], Value_Project_CAP)/Table_Measure_Caps[[#Totals],[Estimated Raw Incentive Total]], "")</f>
        <v/>
      </c>
      <c r="J22" s="7" t="str">
        <f>IF(ISNUMBER($D22)=TRUE,'Input A-C &amp; Heat Pump Measures'!P24,"")</f>
        <v/>
      </c>
      <c r="K22" s="22" t="str">
        <f t="shared" si="1"/>
        <v>Version 2.1</v>
      </c>
      <c r="L22" s="56" t="str">
        <f>IF(ISNUMBER($D22)=TRUE,'Input A-C &amp; Heat Pump Measures'!E24,"")</f>
        <v/>
      </c>
      <c r="M22" s="34" t="str">
        <f>'Input A-C &amp; Heat Pump Measures'!R24</f>
        <v/>
      </c>
    </row>
    <row r="23" spans="1:13" x14ac:dyDescent="0.2">
      <c r="A23" s="8" t="s">
        <v>206</v>
      </c>
      <c r="B23" s="7">
        <f t="shared" si="0"/>
        <v>0</v>
      </c>
      <c r="C23" s="7">
        <f>'Input A-C &amp; Heat Pump Measures'!B25</f>
        <v>21</v>
      </c>
      <c r="D23" s="7" t="str">
        <f>'Input A-C &amp; Heat Pump Measures'!C25</f>
        <v/>
      </c>
      <c r="E23" s="7" t="str">
        <f>'Input A-C &amp; Heat Pump Measures'!F25</f>
        <v/>
      </c>
      <c r="F23" s="7" t="str">
        <f>IF(ISNUMBER($D23)=TRUE,'Input A-C &amp; Heat Pump Measures'!G25,"")</f>
        <v/>
      </c>
      <c r="G23" s="7" t="str">
        <f>IF(ISNUMBER($D23)=TRUE,'Input A-C &amp; Heat Pump Measures'!S25,"")</f>
        <v/>
      </c>
      <c r="H23" s="91" t="str">
        <f>IF(ISNUMBER($D23)=TRUE,'Input A-C &amp; Heat Pump Measures'!T25,"")</f>
        <v/>
      </c>
      <c r="I23" s="37" t="str">
        <f>IFERROR(M23*MIN(Table_Measure_Caps[[#Totals],[Estimated Raw Incentive Total]], Table_Measure_Caps[[#Totals],[Gross Measure Cost Total]], Value_Project_CAP)/Table_Measure_Caps[[#Totals],[Estimated Raw Incentive Total]], "")</f>
        <v/>
      </c>
      <c r="J23" s="7" t="str">
        <f>IF(ISNUMBER($D23)=TRUE,'Input A-C &amp; Heat Pump Measures'!P25,"")</f>
        <v/>
      </c>
      <c r="K23" s="22" t="str">
        <f t="shared" si="1"/>
        <v>Version 2.1</v>
      </c>
      <c r="L23" s="56" t="str">
        <f>IF(ISNUMBER($D23)=TRUE,'Input A-C &amp; Heat Pump Measures'!E25,"")</f>
        <v/>
      </c>
      <c r="M23" s="34" t="str">
        <f>'Input A-C &amp; Heat Pump Measures'!R25</f>
        <v/>
      </c>
    </row>
    <row r="24" spans="1:13" x14ac:dyDescent="0.2">
      <c r="A24" s="8" t="s">
        <v>206</v>
      </c>
      <c r="B24" s="7">
        <f t="shared" si="0"/>
        <v>0</v>
      </c>
      <c r="C24" s="7">
        <f>'Input A-C &amp; Heat Pump Measures'!B26</f>
        <v>22</v>
      </c>
      <c r="D24" s="7" t="str">
        <f>'Input A-C &amp; Heat Pump Measures'!C26</f>
        <v/>
      </c>
      <c r="E24" s="7" t="str">
        <f>'Input A-C &amp; Heat Pump Measures'!F26</f>
        <v/>
      </c>
      <c r="F24" s="7" t="str">
        <f>IF(ISNUMBER($D24)=TRUE,'Input A-C &amp; Heat Pump Measures'!G26,"")</f>
        <v/>
      </c>
      <c r="G24" s="7" t="str">
        <f>IF(ISNUMBER($D24)=TRUE,'Input A-C &amp; Heat Pump Measures'!S26,"")</f>
        <v/>
      </c>
      <c r="H24" s="91" t="str">
        <f>IF(ISNUMBER($D24)=TRUE,'Input A-C &amp; Heat Pump Measures'!T26,"")</f>
        <v/>
      </c>
      <c r="I24" s="37" t="str">
        <f>IFERROR(M24*MIN(Table_Measure_Caps[[#Totals],[Estimated Raw Incentive Total]], Table_Measure_Caps[[#Totals],[Gross Measure Cost Total]], Value_Project_CAP)/Table_Measure_Caps[[#Totals],[Estimated Raw Incentive Total]], "")</f>
        <v/>
      </c>
      <c r="J24" s="7" t="str">
        <f>IF(ISNUMBER($D24)=TRUE,'Input A-C &amp; Heat Pump Measures'!P26,"")</f>
        <v/>
      </c>
      <c r="K24" s="22" t="str">
        <f t="shared" si="1"/>
        <v>Version 2.1</v>
      </c>
      <c r="L24" s="56" t="str">
        <f>IF(ISNUMBER($D24)=TRUE,'Input A-C &amp; Heat Pump Measures'!E26,"")</f>
        <v/>
      </c>
      <c r="M24" s="34" t="str">
        <f>'Input A-C &amp; Heat Pump Measures'!R26</f>
        <v/>
      </c>
    </row>
    <row r="25" spans="1:13" x14ac:dyDescent="0.2">
      <c r="A25" s="8" t="s">
        <v>206</v>
      </c>
      <c r="B25" s="7">
        <f t="shared" si="0"/>
        <v>0</v>
      </c>
      <c r="C25" s="7">
        <f>'Input A-C &amp; Heat Pump Measures'!B27</f>
        <v>23</v>
      </c>
      <c r="D25" s="7" t="str">
        <f>'Input A-C &amp; Heat Pump Measures'!C27</f>
        <v/>
      </c>
      <c r="E25" s="7" t="str">
        <f>'Input A-C &amp; Heat Pump Measures'!F27</f>
        <v/>
      </c>
      <c r="F25" s="7" t="str">
        <f>IF(ISNUMBER($D25)=TRUE,'Input A-C &amp; Heat Pump Measures'!G27,"")</f>
        <v/>
      </c>
      <c r="G25" s="7" t="str">
        <f>IF(ISNUMBER($D25)=TRUE,'Input A-C &amp; Heat Pump Measures'!S27,"")</f>
        <v/>
      </c>
      <c r="H25" s="91" t="str">
        <f>IF(ISNUMBER($D25)=TRUE,'Input A-C &amp; Heat Pump Measures'!T27,"")</f>
        <v/>
      </c>
      <c r="I25" s="37" t="str">
        <f>IFERROR(M25*MIN(Table_Measure_Caps[[#Totals],[Estimated Raw Incentive Total]], Table_Measure_Caps[[#Totals],[Gross Measure Cost Total]], Value_Project_CAP)/Table_Measure_Caps[[#Totals],[Estimated Raw Incentive Total]], "")</f>
        <v/>
      </c>
      <c r="J25" s="7" t="str">
        <f>IF(ISNUMBER($D25)=TRUE,'Input A-C &amp; Heat Pump Measures'!P27,"")</f>
        <v/>
      </c>
      <c r="K25" s="22" t="str">
        <f t="shared" si="1"/>
        <v>Version 2.1</v>
      </c>
      <c r="L25" s="56" t="str">
        <f>IF(ISNUMBER($D25)=TRUE,'Input A-C &amp; Heat Pump Measures'!E27,"")</f>
        <v/>
      </c>
      <c r="M25" s="34" t="str">
        <f>'Input A-C &amp; Heat Pump Measures'!R27</f>
        <v/>
      </c>
    </row>
    <row r="26" spans="1:13" x14ac:dyDescent="0.2">
      <c r="A26" s="8" t="s">
        <v>206</v>
      </c>
      <c r="B26" s="7">
        <f t="shared" si="0"/>
        <v>0</v>
      </c>
      <c r="C26" s="7">
        <f>'Input A-C &amp; Heat Pump Measures'!B28</f>
        <v>24</v>
      </c>
      <c r="D26" s="7" t="str">
        <f>'Input A-C &amp; Heat Pump Measures'!C28</f>
        <v/>
      </c>
      <c r="E26" s="7" t="str">
        <f>'Input A-C &amp; Heat Pump Measures'!F28</f>
        <v/>
      </c>
      <c r="F26" s="7" t="str">
        <f>IF(ISNUMBER($D26)=TRUE,'Input A-C &amp; Heat Pump Measures'!G28,"")</f>
        <v/>
      </c>
      <c r="G26" s="7" t="str">
        <f>IF(ISNUMBER($D26)=TRUE,'Input A-C &amp; Heat Pump Measures'!S28,"")</f>
        <v/>
      </c>
      <c r="H26" s="91" t="str">
        <f>IF(ISNUMBER($D26)=TRUE,'Input A-C &amp; Heat Pump Measures'!T28,"")</f>
        <v/>
      </c>
      <c r="I26" s="37" t="str">
        <f>IFERROR(M26*MIN(Table_Measure_Caps[[#Totals],[Estimated Raw Incentive Total]], Table_Measure_Caps[[#Totals],[Gross Measure Cost Total]], Value_Project_CAP)/Table_Measure_Caps[[#Totals],[Estimated Raw Incentive Total]], "")</f>
        <v/>
      </c>
      <c r="J26" s="7" t="str">
        <f>IF(ISNUMBER($D26)=TRUE,'Input A-C &amp; Heat Pump Measures'!P28,"")</f>
        <v/>
      </c>
      <c r="K26" s="22" t="str">
        <f t="shared" si="1"/>
        <v>Version 2.1</v>
      </c>
      <c r="L26" s="56" t="str">
        <f>IF(ISNUMBER($D26)=TRUE,'Input A-C &amp; Heat Pump Measures'!E28,"")</f>
        <v/>
      </c>
      <c r="M26" s="34" t="str">
        <f>'Input A-C &amp; Heat Pump Measures'!R28</f>
        <v/>
      </c>
    </row>
    <row r="27" spans="1:13" x14ac:dyDescent="0.2">
      <c r="A27" s="8" t="s">
        <v>206</v>
      </c>
      <c r="B27" s="7">
        <f t="shared" si="0"/>
        <v>0</v>
      </c>
      <c r="C27" s="7">
        <f>'Input A-C &amp; Heat Pump Measures'!B29</f>
        <v>25</v>
      </c>
      <c r="D27" s="7" t="str">
        <f>'Input A-C &amp; Heat Pump Measures'!C29</f>
        <v/>
      </c>
      <c r="E27" s="7" t="str">
        <f>'Input A-C &amp; Heat Pump Measures'!F29</f>
        <v/>
      </c>
      <c r="F27" s="7" t="str">
        <f>IF(ISNUMBER($D27)=TRUE,'Input A-C &amp; Heat Pump Measures'!G29,"")</f>
        <v/>
      </c>
      <c r="G27" s="7" t="str">
        <f>IF(ISNUMBER($D27)=TRUE,'Input A-C &amp; Heat Pump Measures'!S29,"")</f>
        <v/>
      </c>
      <c r="H27" s="91" t="str">
        <f>IF(ISNUMBER($D27)=TRUE,'Input A-C &amp; Heat Pump Measures'!T29,"")</f>
        <v/>
      </c>
      <c r="I27" s="37" t="str">
        <f>IFERROR(M27*MIN(Table_Measure_Caps[[#Totals],[Estimated Raw Incentive Total]], Table_Measure_Caps[[#Totals],[Gross Measure Cost Total]], Value_Project_CAP)/Table_Measure_Caps[[#Totals],[Estimated Raw Incentive Total]], "")</f>
        <v/>
      </c>
      <c r="J27" s="7" t="str">
        <f>IF(ISNUMBER($D27)=TRUE,'Input A-C &amp; Heat Pump Measures'!P29,"")</f>
        <v/>
      </c>
      <c r="K27" s="22" t="str">
        <f t="shared" si="1"/>
        <v>Version 2.1</v>
      </c>
      <c r="L27" s="56" t="str">
        <f>IF(ISNUMBER($D27)=TRUE,'Input A-C &amp; Heat Pump Measures'!E29,"")</f>
        <v/>
      </c>
      <c r="M27" s="34" t="str">
        <f>'Input A-C &amp; Heat Pump Measures'!R29</f>
        <v/>
      </c>
    </row>
    <row r="28" spans="1:13" x14ac:dyDescent="0.2">
      <c r="A28" s="8" t="s">
        <v>206</v>
      </c>
      <c r="B28" s="7">
        <f t="shared" si="0"/>
        <v>0</v>
      </c>
      <c r="C28" s="7">
        <f>'Input A-C &amp; Heat Pump Measures'!B30</f>
        <v>26</v>
      </c>
      <c r="D28" s="7" t="str">
        <f>'Input A-C &amp; Heat Pump Measures'!C30</f>
        <v/>
      </c>
      <c r="E28" s="7" t="str">
        <f>'Input A-C &amp; Heat Pump Measures'!F30</f>
        <v/>
      </c>
      <c r="F28" s="7" t="str">
        <f>IF(ISNUMBER($D28)=TRUE,'Input A-C &amp; Heat Pump Measures'!G30,"")</f>
        <v/>
      </c>
      <c r="G28" s="7" t="str">
        <f>IF(ISNUMBER($D28)=TRUE,'Input A-C &amp; Heat Pump Measures'!S30,"")</f>
        <v/>
      </c>
      <c r="H28" s="91" t="str">
        <f>IF(ISNUMBER($D28)=TRUE,'Input A-C &amp; Heat Pump Measures'!T30,"")</f>
        <v/>
      </c>
      <c r="I28" s="37" t="str">
        <f>IFERROR(M28*MIN(Table_Measure_Caps[[#Totals],[Estimated Raw Incentive Total]], Table_Measure_Caps[[#Totals],[Gross Measure Cost Total]], Value_Project_CAP)/Table_Measure_Caps[[#Totals],[Estimated Raw Incentive Total]], "")</f>
        <v/>
      </c>
      <c r="J28" s="7" t="str">
        <f>IF(ISNUMBER($D28)=TRUE,'Input A-C &amp; Heat Pump Measures'!P30,"")</f>
        <v/>
      </c>
      <c r="K28" s="22" t="str">
        <f t="shared" si="1"/>
        <v>Version 2.1</v>
      </c>
      <c r="L28" s="56" t="str">
        <f>IF(ISNUMBER($D28)=TRUE,'Input A-C &amp; Heat Pump Measures'!E30,"")</f>
        <v/>
      </c>
      <c r="M28" s="34" t="str">
        <f>'Input A-C &amp; Heat Pump Measures'!R30</f>
        <v/>
      </c>
    </row>
    <row r="29" spans="1:13" x14ac:dyDescent="0.2">
      <c r="A29" s="8" t="s">
        <v>206</v>
      </c>
      <c r="B29" s="7">
        <f t="shared" si="0"/>
        <v>0</v>
      </c>
      <c r="C29" s="7">
        <f>'Input A-C &amp; Heat Pump Measures'!B31</f>
        <v>27</v>
      </c>
      <c r="D29" s="7" t="str">
        <f>'Input A-C &amp; Heat Pump Measures'!C31</f>
        <v/>
      </c>
      <c r="E29" s="7" t="str">
        <f>'Input A-C &amp; Heat Pump Measures'!F31</f>
        <v/>
      </c>
      <c r="F29" s="7" t="str">
        <f>IF(ISNUMBER($D29)=TRUE,'Input A-C &amp; Heat Pump Measures'!G31,"")</f>
        <v/>
      </c>
      <c r="G29" s="7" t="str">
        <f>IF(ISNUMBER($D29)=TRUE,'Input A-C &amp; Heat Pump Measures'!S31,"")</f>
        <v/>
      </c>
      <c r="H29" s="91" t="str">
        <f>IF(ISNUMBER($D29)=TRUE,'Input A-C &amp; Heat Pump Measures'!T31,"")</f>
        <v/>
      </c>
      <c r="I29" s="37" t="str">
        <f>IFERROR(M29*MIN(Table_Measure_Caps[[#Totals],[Estimated Raw Incentive Total]], Table_Measure_Caps[[#Totals],[Gross Measure Cost Total]], Value_Project_CAP)/Table_Measure_Caps[[#Totals],[Estimated Raw Incentive Total]], "")</f>
        <v/>
      </c>
      <c r="J29" s="7" t="str">
        <f>IF(ISNUMBER($D29)=TRUE,'Input A-C &amp; Heat Pump Measures'!P31,"")</f>
        <v/>
      </c>
      <c r="K29" s="22" t="str">
        <f t="shared" si="1"/>
        <v>Version 2.1</v>
      </c>
      <c r="L29" s="56" t="str">
        <f>IF(ISNUMBER($D29)=TRUE,'Input A-C &amp; Heat Pump Measures'!E31,"")</f>
        <v/>
      </c>
      <c r="M29" s="34" t="str">
        <f>'Input A-C &amp; Heat Pump Measures'!R31</f>
        <v/>
      </c>
    </row>
    <row r="30" spans="1:13" x14ac:dyDescent="0.2">
      <c r="A30" s="8" t="s">
        <v>206</v>
      </c>
      <c r="B30" s="7">
        <f t="shared" si="0"/>
        <v>0</v>
      </c>
      <c r="C30" s="7">
        <f>'Input A-C &amp; Heat Pump Measures'!B32</f>
        <v>28</v>
      </c>
      <c r="D30" s="7" t="str">
        <f>'Input A-C &amp; Heat Pump Measures'!C32</f>
        <v/>
      </c>
      <c r="E30" s="7" t="str">
        <f>'Input A-C &amp; Heat Pump Measures'!F32</f>
        <v/>
      </c>
      <c r="F30" s="7" t="str">
        <f>IF(ISNUMBER($D30)=TRUE,'Input A-C &amp; Heat Pump Measures'!G32,"")</f>
        <v/>
      </c>
      <c r="G30" s="7" t="str">
        <f>IF(ISNUMBER($D30)=TRUE,'Input A-C &amp; Heat Pump Measures'!S32,"")</f>
        <v/>
      </c>
      <c r="H30" s="91" t="str">
        <f>IF(ISNUMBER($D30)=TRUE,'Input A-C &amp; Heat Pump Measures'!T32,"")</f>
        <v/>
      </c>
      <c r="I30" s="37" t="str">
        <f>IFERROR(M30*MIN(Table_Measure_Caps[[#Totals],[Estimated Raw Incentive Total]], Table_Measure_Caps[[#Totals],[Gross Measure Cost Total]], Value_Project_CAP)/Table_Measure_Caps[[#Totals],[Estimated Raw Incentive Total]], "")</f>
        <v/>
      </c>
      <c r="J30" s="7" t="str">
        <f>IF(ISNUMBER($D30)=TRUE,'Input A-C &amp; Heat Pump Measures'!P32,"")</f>
        <v/>
      </c>
      <c r="K30" s="22" t="str">
        <f t="shared" si="1"/>
        <v>Version 2.1</v>
      </c>
      <c r="L30" s="56" t="str">
        <f>IF(ISNUMBER($D30)=TRUE,'Input A-C &amp; Heat Pump Measures'!E32,"")</f>
        <v/>
      </c>
      <c r="M30" s="34" t="str">
        <f>'Input A-C &amp; Heat Pump Measures'!R32</f>
        <v/>
      </c>
    </row>
    <row r="31" spans="1:13" x14ac:dyDescent="0.2">
      <c r="A31" s="8" t="s">
        <v>206</v>
      </c>
      <c r="B31" s="7">
        <f t="shared" si="0"/>
        <v>0</v>
      </c>
      <c r="C31" s="7">
        <f>'Input A-C &amp; Heat Pump Measures'!B33</f>
        <v>29</v>
      </c>
      <c r="D31" s="7" t="str">
        <f>'Input A-C &amp; Heat Pump Measures'!C33</f>
        <v/>
      </c>
      <c r="E31" s="7" t="str">
        <f>'Input A-C &amp; Heat Pump Measures'!F33</f>
        <v/>
      </c>
      <c r="F31" s="7" t="str">
        <f>IF(ISNUMBER($D31)=TRUE,'Input A-C &amp; Heat Pump Measures'!G33,"")</f>
        <v/>
      </c>
      <c r="G31" s="7" t="str">
        <f>IF(ISNUMBER($D31)=TRUE,'Input A-C &amp; Heat Pump Measures'!S33,"")</f>
        <v/>
      </c>
      <c r="H31" s="91" t="str">
        <f>IF(ISNUMBER($D31)=TRUE,'Input A-C &amp; Heat Pump Measures'!T33,"")</f>
        <v/>
      </c>
      <c r="I31" s="37" t="str">
        <f>IFERROR(M31*MIN(Table_Measure_Caps[[#Totals],[Estimated Raw Incentive Total]], Table_Measure_Caps[[#Totals],[Gross Measure Cost Total]], Value_Project_CAP)/Table_Measure_Caps[[#Totals],[Estimated Raw Incentive Total]], "")</f>
        <v/>
      </c>
      <c r="J31" s="7" t="str">
        <f>IF(ISNUMBER($D31)=TRUE,'Input A-C &amp; Heat Pump Measures'!P33,"")</f>
        <v/>
      </c>
      <c r="K31" s="22" t="str">
        <f t="shared" si="1"/>
        <v>Version 2.1</v>
      </c>
      <c r="L31" s="56" t="str">
        <f>IF(ISNUMBER($D31)=TRUE,'Input A-C &amp; Heat Pump Measures'!E33,"")</f>
        <v/>
      </c>
      <c r="M31" s="34" t="str">
        <f>'Input A-C &amp; Heat Pump Measures'!R33</f>
        <v/>
      </c>
    </row>
    <row r="32" spans="1:13" x14ac:dyDescent="0.2">
      <c r="A32" s="8" t="s">
        <v>206</v>
      </c>
      <c r="B32" s="7">
        <f t="shared" si="0"/>
        <v>0</v>
      </c>
      <c r="C32" s="7">
        <f>'Input A-C &amp; Heat Pump Measures'!B34</f>
        <v>30</v>
      </c>
      <c r="D32" s="7" t="str">
        <f>'Input A-C &amp; Heat Pump Measures'!C34</f>
        <v/>
      </c>
      <c r="E32" s="7" t="str">
        <f>'Input A-C &amp; Heat Pump Measures'!F34</f>
        <v/>
      </c>
      <c r="F32" s="7" t="str">
        <f>IF(ISNUMBER($D32)=TRUE,'Input A-C &amp; Heat Pump Measures'!G34,"")</f>
        <v/>
      </c>
      <c r="G32" s="7" t="str">
        <f>IF(ISNUMBER($D32)=TRUE,'Input A-C &amp; Heat Pump Measures'!S34,"")</f>
        <v/>
      </c>
      <c r="H32" s="91" t="str">
        <f>IF(ISNUMBER($D32)=TRUE,'Input A-C &amp; Heat Pump Measures'!T34,"")</f>
        <v/>
      </c>
      <c r="I32" s="37" t="str">
        <f>IFERROR(M32*MIN(Table_Measure_Caps[[#Totals],[Estimated Raw Incentive Total]], Table_Measure_Caps[[#Totals],[Gross Measure Cost Total]], Value_Project_CAP)/Table_Measure_Caps[[#Totals],[Estimated Raw Incentive Total]], "")</f>
        <v/>
      </c>
      <c r="J32" s="7" t="str">
        <f>IF(ISNUMBER($D32)=TRUE,'Input A-C &amp; Heat Pump Measures'!P34,"")</f>
        <v/>
      </c>
      <c r="K32" s="22" t="str">
        <f t="shared" si="1"/>
        <v>Version 2.1</v>
      </c>
      <c r="L32" s="56" t="str">
        <f>IF(ISNUMBER($D32)=TRUE,'Input A-C &amp; Heat Pump Measures'!E34,"")</f>
        <v/>
      </c>
      <c r="M32" s="34" t="str">
        <f>'Input A-C &amp; Heat Pump Measures'!R34</f>
        <v/>
      </c>
    </row>
    <row r="33" spans="1:13" x14ac:dyDescent="0.2">
      <c r="A33" s="8" t="s">
        <v>206</v>
      </c>
      <c r="B33" s="7">
        <f t="shared" si="0"/>
        <v>0</v>
      </c>
      <c r="C33" s="7">
        <f>'Input A-C &amp; Heat Pump Measures'!B35</f>
        <v>31</v>
      </c>
      <c r="D33" s="7" t="str">
        <f>'Input A-C &amp; Heat Pump Measures'!C35</f>
        <v/>
      </c>
      <c r="E33" s="7" t="str">
        <f>'Input A-C &amp; Heat Pump Measures'!F35</f>
        <v/>
      </c>
      <c r="F33" s="7" t="str">
        <f>IF(ISNUMBER($D33)=TRUE,'Input A-C &amp; Heat Pump Measures'!G35,"")</f>
        <v/>
      </c>
      <c r="G33" s="7" t="str">
        <f>IF(ISNUMBER($D33)=TRUE,'Input A-C &amp; Heat Pump Measures'!S35,"")</f>
        <v/>
      </c>
      <c r="H33" s="91" t="str">
        <f>IF(ISNUMBER($D33)=TRUE,'Input A-C &amp; Heat Pump Measures'!T35,"")</f>
        <v/>
      </c>
      <c r="I33" s="37" t="str">
        <f>IFERROR(M33*MIN(Table_Measure_Caps[[#Totals],[Estimated Raw Incentive Total]], Table_Measure_Caps[[#Totals],[Gross Measure Cost Total]], Value_Project_CAP)/Table_Measure_Caps[[#Totals],[Estimated Raw Incentive Total]], "")</f>
        <v/>
      </c>
      <c r="J33" s="7" t="str">
        <f>IF(ISNUMBER($D33)=TRUE,'Input A-C &amp; Heat Pump Measures'!P35,"")</f>
        <v/>
      </c>
      <c r="K33" s="22" t="str">
        <f t="shared" si="1"/>
        <v>Version 2.1</v>
      </c>
      <c r="L33" s="56" t="str">
        <f>IF(ISNUMBER($D33)=TRUE,'Input A-C &amp; Heat Pump Measures'!E35,"")</f>
        <v/>
      </c>
      <c r="M33" s="34" t="str">
        <f>'Input A-C &amp; Heat Pump Measures'!R35</f>
        <v/>
      </c>
    </row>
    <row r="34" spans="1:13" x14ac:dyDescent="0.2">
      <c r="A34" s="8" t="s">
        <v>206</v>
      </c>
      <c r="B34" s="7">
        <f t="shared" si="0"/>
        <v>0</v>
      </c>
      <c r="C34" s="7">
        <f>'Input A-C &amp; Heat Pump Measures'!B36</f>
        <v>32</v>
      </c>
      <c r="D34" s="7" t="str">
        <f>'Input A-C &amp; Heat Pump Measures'!C36</f>
        <v/>
      </c>
      <c r="E34" s="7" t="str">
        <f>'Input A-C &amp; Heat Pump Measures'!F36</f>
        <v/>
      </c>
      <c r="F34" s="7" t="str">
        <f>IF(ISNUMBER($D34)=TRUE,'Input A-C &amp; Heat Pump Measures'!G36,"")</f>
        <v/>
      </c>
      <c r="G34" s="7" t="str">
        <f>IF(ISNUMBER($D34)=TRUE,'Input A-C &amp; Heat Pump Measures'!S36,"")</f>
        <v/>
      </c>
      <c r="H34" s="91" t="str">
        <f>IF(ISNUMBER($D34)=TRUE,'Input A-C &amp; Heat Pump Measures'!T36,"")</f>
        <v/>
      </c>
      <c r="I34" s="37" t="str">
        <f>IFERROR(M34*MIN(Table_Measure_Caps[[#Totals],[Estimated Raw Incentive Total]], Table_Measure_Caps[[#Totals],[Gross Measure Cost Total]], Value_Project_CAP)/Table_Measure_Caps[[#Totals],[Estimated Raw Incentive Total]], "")</f>
        <v/>
      </c>
      <c r="J34" s="7" t="str">
        <f>IF(ISNUMBER($D34)=TRUE,'Input A-C &amp; Heat Pump Measures'!P36,"")</f>
        <v/>
      </c>
      <c r="K34" s="22" t="str">
        <f t="shared" si="1"/>
        <v>Version 2.1</v>
      </c>
      <c r="L34" s="56" t="str">
        <f>IF(ISNUMBER($D34)=TRUE,'Input A-C &amp; Heat Pump Measures'!E36,"")</f>
        <v/>
      </c>
      <c r="M34" s="34" t="str">
        <f>'Input A-C &amp; Heat Pump Measures'!R36</f>
        <v/>
      </c>
    </row>
    <row r="35" spans="1:13" x14ac:dyDescent="0.2">
      <c r="A35" s="8" t="s">
        <v>206</v>
      </c>
      <c r="B35" s="7">
        <f t="shared" si="0"/>
        <v>0</v>
      </c>
      <c r="C35" s="7">
        <f>'Input A-C &amp; Heat Pump Measures'!B37</f>
        <v>33</v>
      </c>
      <c r="D35" s="7" t="str">
        <f>'Input A-C &amp; Heat Pump Measures'!C37</f>
        <v/>
      </c>
      <c r="E35" s="7" t="str">
        <f>'Input A-C &amp; Heat Pump Measures'!F37</f>
        <v/>
      </c>
      <c r="F35" s="7" t="str">
        <f>IF(ISNUMBER($D35)=TRUE,'Input A-C &amp; Heat Pump Measures'!G37,"")</f>
        <v/>
      </c>
      <c r="G35" s="7" t="str">
        <f>IF(ISNUMBER($D35)=TRUE,'Input A-C &amp; Heat Pump Measures'!S37,"")</f>
        <v/>
      </c>
      <c r="H35" s="91" t="str">
        <f>IF(ISNUMBER($D35)=TRUE,'Input A-C &amp; Heat Pump Measures'!T37,"")</f>
        <v/>
      </c>
      <c r="I35" s="37" t="str">
        <f>IFERROR(M35*MIN(Table_Measure_Caps[[#Totals],[Estimated Raw Incentive Total]], Table_Measure_Caps[[#Totals],[Gross Measure Cost Total]], Value_Project_CAP)/Table_Measure_Caps[[#Totals],[Estimated Raw Incentive Total]], "")</f>
        <v/>
      </c>
      <c r="J35" s="7" t="str">
        <f>IF(ISNUMBER($D35)=TRUE,'Input A-C &amp; Heat Pump Measures'!P37,"")</f>
        <v/>
      </c>
      <c r="K35" s="22" t="str">
        <f t="shared" si="1"/>
        <v>Version 2.1</v>
      </c>
      <c r="L35" s="56" t="str">
        <f>IF(ISNUMBER($D35)=TRUE,'Input A-C &amp; Heat Pump Measures'!E37,"")</f>
        <v/>
      </c>
      <c r="M35" s="34" t="str">
        <f>'Input A-C &amp; Heat Pump Measures'!R37</f>
        <v/>
      </c>
    </row>
    <row r="36" spans="1:13" x14ac:dyDescent="0.2">
      <c r="A36" s="8" t="s">
        <v>206</v>
      </c>
      <c r="B36" s="7">
        <f t="shared" si="0"/>
        <v>0</v>
      </c>
      <c r="C36" s="7">
        <f>'Input A-C &amp; Heat Pump Measures'!B38</f>
        <v>34</v>
      </c>
      <c r="D36" s="7" t="str">
        <f>'Input A-C &amp; Heat Pump Measures'!C38</f>
        <v/>
      </c>
      <c r="E36" s="7" t="str">
        <f>'Input A-C &amp; Heat Pump Measures'!F38</f>
        <v/>
      </c>
      <c r="F36" s="7" t="str">
        <f>IF(ISNUMBER($D36)=TRUE,'Input A-C &amp; Heat Pump Measures'!G38,"")</f>
        <v/>
      </c>
      <c r="G36" s="7" t="str">
        <f>IF(ISNUMBER($D36)=TRUE,'Input A-C &amp; Heat Pump Measures'!S38,"")</f>
        <v/>
      </c>
      <c r="H36" s="91" t="str">
        <f>IF(ISNUMBER($D36)=TRUE,'Input A-C &amp; Heat Pump Measures'!T38,"")</f>
        <v/>
      </c>
      <c r="I36" s="37" t="str">
        <f>IFERROR(M36*MIN(Table_Measure_Caps[[#Totals],[Estimated Raw Incentive Total]], Table_Measure_Caps[[#Totals],[Gross Measure Cost Total]], Value_Project_CAP)/Table_Measure_Caps[[#Totals],[Estimated Raw Incentive Total]], "")</f>
        <v/>
      </c>
      <c r="J36" s="7" t="str">
        <f>IF(ISNUMBER($D36)=TRUE,'Input A-C &amp; Heat Pump Measures'!P38,"")</f>
        <v/>
      </c>
      <c r="K36" s="22" t="str">
        <f t="shared" si="1"/>
        <v>Version 2.1</v>
      </c>
      <c r="L36" s="56" t="str">
        <f>IF(ISNUMBER($D36)=TRUE,'Input A-C &amp; Heat Pump Measures'!E38,"")</f>
        <v/>
      </c>
      <c r="M36" s="34" t="str">
        <f>'Input A-C &amp; Heat Pump Measures'!R38</f>
        <v/>
      </c>
    </row>
    <row r="37" spans="1:13" x14ac:dyDescent="0.2">
      <c r="A37" s="8" t="s">
        <v>206</v>
      </c>
      <c r="B37" s="7">
        <f t="shared" si="0"/>
        <v>0</v>
      </c>
      <c r="C37" s="7">
        <f>'Input A-C &amp; Heat Pump Measures'!B39</f>
        <v>35</v>
      </c>
      <c r="D37" s="7" t="str">
        <f>'Input A-C &amp; Heat Pump Measures'!C39</f>
        <v/>
      </c>
      <c r="E37" s="7" t="str">
        <f>'Input A-C &amp; Heat Pump Measures'!F39</f>
        <v/>
      </c>
      <c r="F37" s="7" t="str">
        <f>IF(ISNUMBER($D37)=TRUE,'Input A-C &amp; Heat Pump Measures'!G39,"")</f>
        <v/>
      </c>
      <c r="G37" s="7" t="str">
        <f>IF(ISNUMBER($D37)=TRUE,'Input A-C &amp; Heat Pump Measures'!S39,"")</f>
        <v/>
      </c>
      <c r="H37" s="91" t="str">
        <f>IF(ISNUMBER($D37)=TRUE,'Input A-C &amp; Heat Pump Measures'!T39,"")</f>
        <v/>
      </c>
      <c r="I37" s="37" t="str">
        <f>IFERROR(M37*MIN(Table_Measure_Caps[[#Totals],[Estimated Raw Incentive Total]], Table_Measure_Caps[[#Totals],[Gross Measure Cost Total]], Value_Project_CAP)/Table_Measure_Caps[[#Totals],[Estimated Raw Incentive Total]], "")</f>
        <v/>
      </c>
      <c r="J37" s="7" t="str">
        <f>IF(ISNUMBER($D37)=TRUE,'Input A-C &amp; Heat Pump Measures'!P39,"")</f>
        <v/>
      </c>
      <c r="K37" s="22" t="str">
        <f t="shared" si="1"/>
        <v>Version 2.1</v>
      </c>
      <c r="L37" s="56" t="str">
        <f>IF(ISNUMBER($D37)=TRUE,'Input A-C &amp; Heat Pump Measures'!E39,"")</f>
        <v/>
      </c>
      <c r="M37" s="34" t="str">
        <f>'Input A-C &amp; Heat Pump Measures'!R39</f>
        <v/>
      </c>
    </row>
    <row r="38" spans="1:13" x14ac:dyDescent="0.2">
      <c r="A38" s="8" t="s">
        <v>206</v>
      </c>
      <c r="B38" s="7">
        <f t="shared" si="0"/>
        <v>0</v>
      </c>
      <c r="C38" s="7">
        <f>'Input A-C &amp; Heat Pump Measures'!B40</f>
        <v>36</v>
      </c>
      <c r="D38" s="7" t="str">
        <f>'Input A-C &amp; Heat Pump Measures'!C40</f>
        <v/>
      </c>
      <c r="E38" s="7" t="str">
        <f>'Input A-C &amp; Heat Pump Measures'!F40</f>
        <v/>
      </c>
      <c r="F38" s="7" t="str">
        <f>IF(ISNUMBER($D38)=TRUE,'Input A-C &amp; Heat Pump Measures'!G40,"")</f>
        <v/>
      </c>
      <c r="G38" s="7" t="str">
        <f>IF(ISNUMBER($D38)=TRUE,'Input A-C &amp; Heat Pump Measures'!S40,"")</f>
        <v/>
      </c>
      <c r="H38" s="91" t="str">
        <f>IF(ISNUMBER($D38)=TRUE,'Input A-C &amp; Heat Pump Measures'!T40,"")</f>
        <v/>
      </c>
      <c r="I38" s="37" t="str">
        <f>IFERROR(M38*MIN(Table_Measure_Caps[[#Totals],[Estimated Raw Incentive Total]], Table_Measure_Caps[[#Totals],[Gross Measure Cost Total]], Value_Project_CAP)/Table_Measure_Caps[[#Totals],[Estimated Raw Incentive Total]], "")</f>
        <v/>
      </c>
      <c r="J38" s="7" t="str">
        <f>IF(ISNUMBER($D38)=TRUE,'Input A-C &amp; Heat Pump Measures'!P40,"")</f>
        <v/>
      </c>
      <c r="K38" s="22" t="str">
        <f t="shared" si="1"/>
        <v>Version 2.1</v>
      </c>
      <c r="L38" s="56" t="str">
        <f>IF(ISNUMBER($D38)=TRUE,'Input A-C &amp; Heat Pump Measures'!E40,"")</f>
        <v/>
      </c>
      <c r="M38" s="34" t="str">
        <f>'Input A-C &amp; Heat Pump Measures'!R40</f>
        <v/>
      </c>
    </row>
    <row r="39" spans="1:13" x14ac:dyDescent="0.2">
      <c r="A39" s="8" t="s">
        <v>206</v>
      </c>
      <c r="B39" s="7">
        <f t="shared" si="0"/>
        <v>0</v>
      </c>
      <c r="C39" s="7">
        <f>'Input A-C &amp; Heat Pump Measures'!B41</f>
        <v>37</v>
      </c>
      <c r="D39" s="7" t="str">
        <f>'Input A-C &amp; Heat Pump Measures'!C41</f>
        <v/>
      </c>
      <c r="E39" s="7" t="str">
        <f>'Input A-C &amp; Heat Pump Measures'!F41</f>
        <v/>
      </c>
      <c r="F39" s="7" t="str">
        <f>IF(ISNUMBER($D39)=TRUE,'Input A-C &amp; Heat Pump Measures'!G41,"")</f>
        <v/>
      </c>
      <c r="G39" s="7" t="str">
        <f>IF(ISNUMBER($D39)=TRUE,'Input A-C &amp; Heat Pump Measures'!S41,"")</f>
        <v/>
      </c>
      <c r="H39" s="91" t="str">
        <f>IF(ISNUMBER($D39)=TRUE,'Input A-C &amp; Heat Pump Measures'!T41,"")</f>
        <v/>
      </c>
      <c r="I39" s="37" t="str">
        <f>IFERROR(M39*MIN(Table_Measure_Caps[[#Totals],[Estimated Raw Incentive Total]], Table_Measure_Caps[[#Totals],[Gross Measure Cost Total]], Value_Project_CAP)/Table_Measure_Caps[[#Totals],[Estimated Raw Incentive Total]], "")</f>
        <v/>
      </c>
      <c r="J39" s="7" t="str">
        <f>IF(ISNUMBER($D39)=TRUE,'Input A-C &amp; Heat Pump Measures'!P41,"")</f>
        <v/>
      </c>
      <c r="K39" s="22" t="str">
        <f t="shared" si="1"/>
        <v>Version 2.1</v>
      </c>
      <c r="L39" s="56" t="str">
        <f>IF(ISNUMBER($D39)=TRUE,'Input A-C &amp; Heat Pump Measures'!E41,"")</f>
        <v/>
      </c>
      <c r="M39" s="34" t="str">
        <f>'Input A-C &amp; Heat Pump Measures'!R41</f>
        <v/>
      </c>
    </row>
    <row r="40" spans="1:13" x14ac:dyDescent="0.2">
      <c r="A40" s="8" t="s">
        <v>206</v>
      </c>
      <c r="B40" s="7">
        <f t="shared" si="0"/>
        <v>0</v>
      </c>
      <c r="C40" s="7">
        <f>'Input A-C &amp; Heat Pump Measures'!B42</f>
        <v>38</v>
      </c>
      <c r="D40" s="7" t="str">
        <f>'Input A-C &amp; Heat Pump Measures'!C42</f>
        <v/>
      </c>
      <c r="E40" s="7" t="str">
        <f>'Input A-C &amp; Heat Pump Measures'!F42</f>
        <v/>
      </c>
      <c r="F40" s="7" t="str">
        <f>IF(ISNUMBER($D40)=TRUE,'Input A-C &amp; Heat Pump Measures'!G42,"")</f>
        <v/>
      </c>
      <c r="G40" s="7" t="str">
        <f>IF(ISNUMBER($D40)=TRUE,'Input A-C &amp; Heat Pump Measures'!S42,"")</f>
        <v/>
      </c>
      <c r="H40" s="91" t="str">
        <f>IF(ISNUMBER($D40)=TRUE,'Input A-C &amp; Heat Pump Measures'!T42,"")</f>
        <v/>
      </c>
      <c r="I40" s="37" t="str">
        <f>IFERROR(M40*MIN(Table_Measure_Caps[[#Totals],[Estimated Raw Incentive Total]], Table_Measure_Caps[[#Totals],[Gross Measure Cost Total]], Value_Project_CAP)/Table_Measure_Caps[[#Totals],[Estimated Raw Incentive Total]], "")</f>
        <v/>
      </c>
      <c r="J40" s="7" t="str">
        <f>IF(ISNUMBER($D40)=TRUE,'Input A-C &amp; Heat Pump Measures'!P42,"")</f>
        <v/>
      </c>
      <c r="K40" s="22" t="str">
        <f t="shared" si="1"/>
        <v>Version 2.1</v>
      </c>
      <c r="L40" s="56" t="str">
        <f>IF(ISNUMBER($D40)=TRUE,'Input A-C &amp; Heat Pump Measures'!E42,"")</f>
        <v/>
      </c>
      <c r="M40" s="34" t="str">
        <f>'Input A-C &amp; Heat Pump Measures'!R42</f>
        <v/>
      </c>
    </row>
    <row r="41" spans="1:13" x14ac:dyDescent="0.2">
      <c r="A41" s="8" t="s">
        <v>206</v>
      </c>
      <c r="B41" s="7">
        <f t="shared" si="0"/>
        <v>0</v>
      </c>
      <c r="C41" s="7">
        <f>'Input A-C &amp; Heat Pump Measures'!B43</f>
        <v>39</v>
      </c>
      <c r="D41" s="7" t="str">
        <f>'Input A-C &amp; Heat Pump Measures'!C43</f>
        <v/>
      </c>
      <c r="E41" s="7" t="str">
        <f>'Input A-C &amp; Heat Pump Measures'!F43</f>
        <v/>
      </c>
      <c r="F41" s="7" t="str">
        <f>IF(ISNUMBER($D41)=TRUE,'Input A-C &amp; Heat Pump Measures'!G43,"")</f>
        <v/>
      </c>
      <c r="G41" s="7" t="str">
        <f>IF(ISNUMBER($D41)=TRUE,'Input A-C &amp; Heat Pump Measures'!S43,"")</f>
        <v/>
      </c>
      <c r="H41" s="91" t="str">
        <f>IF(ISNUMBER($D41)=TRUE,'Input A-C &amp; Heat Pump Measures'!T43,"")</f>
        <v/>
      </c>
      <c r="I41" s="37" t="str">
        <f>IFERROR(M41*MIN(Table_Measure_Caps[[#Totals],[Estimated Raw Incentive Total]], Table_Measure_Caps[[#Totals],[Gross Measure Cost Total]], Value_Project_CAP)/Table_Measure_Caps[[#Totals],[Estimated Raw Incentive Total]], "")</f>
        <v/>
      </c>
      <c r="J41" s="7" t="str">
        <f>IF(ISNUMBER($D41)=TRUE,'Input A-C &amp; Heat Pump Measures'!P43,"")</f>
        <v/>
      </c>
      <c r="K41" s="22" t="str">
        <f t="shared" si="1"/>
        <v>Version 2.1</v>
      </c>
      <c r="L41" s="56" t="str">
        <f>IF(ISNUMBER($D41)=TRUE,'Input A-C &amp; Heat Pump Measures'!E43,"")</f>
        <v/>
      </c>
      <c r="M41" s="34" t="str">
        <f>'Input A-C &amp; Heat Pump Measures'!R43</f>
        <v/>
      </c>
    </row>
    <row r="42" spans="1:13" x14ac:dyDescent="0.2">
      <c r="A42" s="8" t="s">
        <v>206</v>
      </c>
      <c r="B42" s="7">
        <f t="shared" si="0"/>
        <v>0</v>
      </c>
      <c r="C42" s="7">
        <f>'Input A-C &amp; Heat Pump Measures'!B44</f>
        <v>40</v>
      </c>
      <c r="D42" s="7" t="str">
        <f>'Input A-C &amp; Heat Pump Measures'!C44</f>
        <v/>
      </c>
      <c r="E42" s="7" t="str">
        <f>'Input A-C &amp; Heat Pump Measures'!F44</f>
        <v/>
      </c>
      <c r="F42" s="7" t="str">
        <f>IF(ISNUMBER($D42)=TRUE,'Input A-C &amp; Heat Pump Measures'!G44,"")</f>
        <v/>
      </c>
      <c r="G42" s="7" t="str">
        <f>IF(ISNUMBER($D42)=TRUE,'Input A-C &amp; Heat Pump Measures'!S44,"")</f>
        <v/>
      </c>
      <c r="H42" s="91" t="str">
        <f>IF(ISNUMBER($D42)=TRUE,'Input A-C &amp; Heat Pump Measures'!T44,"")</f>
        <v/>
      </c>
      <c r="I42" s="37" t="str">
        <f>IFERROR(M42*MIN(Table_Measure_Caps[[#Totals],[Estimated Raw Incentive Total]], Table_Measure_Caps[[#Totals],[Gross Measure Cost Total]], Value_Project_CAP)/Table_Measure_Caps[[#Totals],[Estimated Raw Incentive Total]], "")</f>
        <v/>
      </c>
      <c r="J42" s="7" t="str">
        <f>IF(ISNUMBER($D42)=TRUE,'Input A-C &amp; Heat Pump Measures'!P44,"")</f>
        <v/>
      </c>
      <c r="K42" s="22" t="str">
        <f t="shared" si="1"/>
        <v>Version 2.1</v>
      </c>
      <c r="L42" s="56" t="str">
        <f>IF(ISNUMBER($D42)=TRUE,'Input A-C &amp; Heat Pump Measures'!E44,"")</f>
        <v/>
      </c>
      <c r="M42" s="34" t="str">
        <f>'Input A-C &amp; Heat Pump Measures'!R44</f>
        <v/>
      </c>
    </row>
    <row r="43" spans="1:13" x14ac:dyDescent="0.2">
      <c r="A43" s="8" t="s">
        <v>206</v>
      </c>
      <c r="B43" s="7">
        <f t="shared" si="0"/>
        <v>0</v>
      </c>
      <c r="C43" s="7">
        <f>'Input A-C &amp; Heat Pump Measures'!B45</f>
        <v>41</v>
      </c>
      <c r="D43" s="7" t="str">
        <f>'Input A-C &amp; Heat Pump Measures'!C45</f>
        <v/>
      </c>
      <c r="E43" s="7" t="str">
        <f>'Input A-C &amp; Heat Pump Measures'!F45</f>
        <v/>
      </c>
      <c r="F43" s="7" t="str">
        <f>IF(ISNUMBER($D43)=TRUE,'Input A-C &amp; Heat Pump Measures'!G45,"")</f>
        <v/>
      </c>
      <c r="G43" s="7" t="str">
        <f>IF(ISNUMBER($D43)=TRUE,'Input A-C &amp; Heat Pump Measures'!S45,"")</f>
        <v/>
      </c>
      <c r="H43" s="91" t="str">
        <f>IF(ISNUMBER($D43)=TRUE,'Input A-C &amp; Heat Pump Measures'!T45,"")</f>
        <v/>
      </c>
      <c r="I43" s="37" t="str">
        <f>IFERROR(M43*MIN(Table_Measure_Caps[[#Totals],[Estimated Raw Incentive Total]], Table_Measure_Caps[[#Totals],[Gross Measure Cost Total]], Value_Project_CAP)/Table_Measure_Caps[[#Totals],[Estimated Raw Incentive Total]], "")</f>
        <v/>
      </c>
      <c r="J43" s="7" t="str">
        <f>IF(ISNUMBER($D43)=TRUE,'Input A-C &amp; Heat Pump Measures'!P45,"")</f>
        <v/>
      </c>
      <c r="K43" s="22" t="str">
        <f t="shared" si="1"/>
        <v>Version 2.1</v>
      </c>
      <c r="L43" s="56" t="str">
        <f>IF(ISNUMBER($D43)=TRUE,'Input A-C &amp; Heat Pump Measures'!E45,"")</f>
        <v/>
      </c>
      <c r="M43" s="34" t="str">
        <f>'Input A-C &amp; Heat Pump Measures'!R45</f>
        <v/>
      </c>
    </row>
    <row r="44" spans="1:13" x14ac:dyDescent="0.2">
      <c r="A44" s="8" t="s">
        <v>206</v>
      </c>
      <c r="B44" s="7">
        <f t="shared" si="0"/>
        <v>0</v>
      </c>
      <c r="C44" s="7">
        <f>'Input A-C &amp; Heat Pump Measures'!B46</f>
        <v>42</v>
      </c>
      <c r="D44" s="7" t="str">
        <f>'Input A-C &amp; Heat Pump Measures'!C46</f>
        <v/>
      </c>
      <c r="E44" s="7" t="str">
        <f>'Input A-C &amp; Heat Pump Measures'!F46</f>
        <v/>
      </c>
      <c r="F44" s="7" t="str">
        <f>IF(ISNUMBER($D44)=TRUE,'Input A-C &amp; Heat Pump Measures'!G46,"")</f>
        <v/>
      </c>
      <c r="G44" s="7" t="str">
        <f>IF(ISNUMBER($D44)=TRUE,'Input A-C &amp; Heat Pump Measures'!S46,"")</f>
        <v/>
      </c>
      <c r="H44" s="91" t="str">
        <f>IF(ISNUMBER($D44)=TRUE,'Input A-C &amp; Heat Pump Measures'!T46,"")</f>
        <v/>
      </c>
      <c r="I44" s="37" t="str">
        <f>IFERROR(M44*MIN(Table_Measure_Caps[[#Totals],[Estimated Raw Incentive Total]], Table_Measure_Caps[[#Totals],[Gross Measure Cost Total]], Value_Project_CAP)/Table_Measure_Caps[[#Totals],[Estimated Raw Incentive Total]], "")</f>
        <v/>
      </c>
      <c r="J44" s="7" t="str">
        <f>IF(ISNUMBER($D44)=TRUE,'Input A-C &amp; Heat Pump Measures'!P46,"")</f>
        <v/>
      </c>
      <c r="K44" s="22" t="str">
        <f t="shared" si="1"/>
        <v>Version 2.1</v>
      </c>
      <c r="L44" s="56" t="str">
        <f>IF(ISNUMBER($D44)=TRUE,'Input A-C &amp; Heat Pump Measures'!E46,"")</f>
        <v/>
      </c>
      <c r="M44" s="34" t="str">
        <f>'Input A-C &amp; Heat Pump Measures'!R46</f>
        <v/>
      </c>
    </row>
    <row r="45" spans="1:13" x14ac:dyDescent="0.2">
      <c r="A45" s="8" t="s">
        <v>206</v>
      </c>
      <c r="B45" s="7">
        <f t="shared" si="0"/>
        <v>0</v>
      </c>
      <c r="C45" s="7">
        <f>'Input A-C &amp; Heat Pump Measures'!B47</f>
        <v>43</v>
      </c>
      <c r="D45" s="7" t="str">
        <f>'Input A-C &amp; Heat Pump Measures'!C47</f>
        <v/>
      </c>
      <c r="E45" s="7" t="str">
        <f>'Input A-C &amp; Heat Pump Measures'!F47</f>
        <v/>
      </c>
      <c r="F45" s="7" t="str">
        <f>IF(ISNUMBER($D45)=TRUE,'Input A-C &amp; Heat Pump Measures'!G47,"")</f>
        <v/>
      </c>
      <c r="G45" s="7" t="str">
        <f>IF(ISNUMBER($D45)=TRUE,'Input A-C &amp; Heat Pump Measures'!S47,"")</f>
        <v/>
      </c>
      <c r="H45" s="91" t="str">
        <f>IF(ISNUMBER($D45)=TRUE,'Input A-C &amp; Heat Pump Measures'!T47,"")</f>
        <v/>
      </c>
      <c r="I45" s="37" t="str">
        <f>IFERROR(M45*MIN(Table_Measure_Caps[[#Totals],[Estimated Raw Incentive Total]], Table_Measure_Caps[[#Totals],[Gross Measure Cost Total]], Value_Project_CAP)/Table_Measure_Caps[[#Totals],[Estimated Raw Incentive Total]], "")</f>
        <v/>
      </c>
      <c r="J45" s="7" t="str">
        <f>IF(ISNUMBER($D45)=TRUE,'Input A-C &amp; Heat Pump Measures'!P47,"")</f>
        <v/>
      </c>
      <c r="K45" s="22" t="str">
        <f t="shared" si="1"/>
        <v>Version 2.1</v>
      </c>
      <c r="L45" s="56" t="str">
        <f>IF(ISNUMBER($D45)=TRUE,'Input A-C &amp; Heat Pump Measures'!E47,"")</f>
        <v/>
      </c>
      <c r="M45" s="34" t="str">
        <f>'Input A-C &amp; Heat Pump Measures'!R47</f>
        <v/>
      </c>
    </row>
    <row r="46" spans="1:13" x14ac:dyDescent="0.2">
      <c r="A46" s="8" t="s">
        <v>206</v>
      </c>
      <c r="B46" s="7">
        <f t="shared" si="0"/>
        <v>0</v>
      </c>
      <c r="C46" s="7">
        <f>'Input A-C &amp; Heat Pump Measures'!B48</f>
        <v>44</v>
      </c>
      <c r="D46" s="7" t="str">
        <f>'Input A-C &amp; Heat Pump Measures'!C48</f>
        <v/>
      </c>
      <c r="E46" s="7" t="str">
        <f>'Input A-C &amp; Heat Pump Measures'!F48</f>
        <v/>
      </c>
      <c r="F46" s="7" t="str">
        <f>IF(ISNUMBER($D46)=TRUE,'Input A-C &amp; Heat Pump Measures'!G48,"")</f>
        <v/>
      </c>
      <c r="G46" s="7" t="str">
        <f>IF(ISNUMBER($D46)=TRUE,'Input A-C &amp; Heat Pump Measures'!S48,"")</f>
        <v/>
      </c>
      <c r="H46" s="91" t="str">
        <f>IF(ISNUMBER($D46)=TRUE,'Input A-C &amp; Heat Pump Measures'!T48,"")</f>
        <v/>
      </c>
      <c r="I46" s="37" t="str">
        <f>IFERROR(M46*MIN(Table_Measure_Caps[[#Totals],[Estimated Raw Incentive Total]], Table_Measure_Caps[[#Totals],[Gross Measure Cost Total]], Value_Project_CAP)/Table_Measure_Caps[[#Totals],[Estimated Raw Incentive Total]], "")</f>
        <v/>
      </c>
      <c r="J46" s="7" t="str">
        <f>IF(ISNUMBER($D46)=TRUE,'Input A-C &amp; Heat Pump Measures'!P48,"")</f>
        <v/>
      </c>
      <c r="K46" s="22" t="str">
        <f t="shared" si="1"/>
        <v>Version 2.1</v>
      </c>
      <c r="L46" s="56" t="str">
        <f>IF(ISNUMBER($D46)=TRUE,'Input A-C &amp; Heat Pump Measures'!E48,"")</f>
        <v/>
      </c>
      <c r="M46" s="34" t="str">
        <f>'Input A-C &amp; Heat Pump Measures'!R48</f>
        <v/>
      </c>
    </row>
    <row r="47" spans="1:13" x14ac:dyDescent="0.2">
      <c r="A47" s="8" t="s">
        <v>206</v>
      </c>
      <c r="B47" s="7">
        <f t="shared" si="0"/>
        <v>0</v>
      </c>
      <c r="C47" s="7">
        <f>'Input A-C &amp; Heat Pump Measures'!B49</f>
        <v>45</v>
      </c>
      <c r="D47" s="7" t="str">
        <f>'Input A-C &amp; Heat Pump Measures'!C49</f>
        <v/>
      </c>
      <c r="E47" s="7" t="str">
        <f>'Input A-C &amp; Heat Pump Measures'!F49</f>
        <v/>
      </c>
      <c r="F47" s="7" t="str">
        <f>IF(ISNUMBER($D47)=TRUE,'Input A-C &amp; Heat Pump Measures'!G49,"")</f>
        <v/>
      </c>
      <c r="G47" s="7" t="str">
        <f>IF(ISNUMBER($D47)=TRUE,'Input A-C &amp; Heat Pump Measures'!S49,"")</f>
        <v/>
      </c>
      <c r="H47" s="91" t="str">
        <f>IF(ISNUMBER($D47)=TRUE,'Input A-C &amp; Heat Pump Measures'!T49,"")</f>
        <v/>
      </c>
      <c r="I47" s="37" t="str">
        <f>IFERROR(M47*MIN(Table_Measure_Caps[[#Totals],[Estimated Raw Incentive Total]], Table_Measure_Caps[[#Totals],[Gross Measure Cost Total]], Value_Project_CAP)/Table_Measure_Caps[[#Totals],[Estimated Raw Incentive Total]], "")</f>
        <v/>
      </c>
      <c r="J47" s="7" t="str">
        <f>IF(ISNUMBER($D47)=TRUE,'Input A-C &amp; Heat Pump Measures'!P49,"")</f>
        <v/>
      </c>
      <c r="K47" s="22" t="str">
        <f t="shared" si="1"/>
        <v>Version 2.1</v>
      </c>
      <c r="L47" s="56" t="str">
        <f>IF(ISNUMBER($D47)=TRUE,'Input A-C &amp; Heat Pump Measures'!E49,"")</f>
        <v/>
      </c>
      <c r="M47" s="34" t="str">
        <f>'Input A-C &amp; Heat Pump Measures'!R49</f>
        <v/>
      </c>
    </row>
    <row r="48" spans="1:13" x14ac:dyDescent="0.2">
      <c r="A48" s="8" t="s">
        <v>206</v>
      </c>
      <c r="B48" s="7">
        <f t="shared" si="0"/>
        <v>0</v>
      </c>
      <c r="C48" s="7">
        <f>'Input A-C &amp; Heat Pump Measures'!B50</f>
        <v>46</v>
      </c>
      <c r="D48" s="7" t="str">
        <f>'Input A-C &amp; Heat Pump Measures'!C50</f>
        <v/>
      </c>
      <c r="E48" s="7" t="str">
        <f>'Input A-C &amp; Heat Pump Measures'!F50</f>
        <v/>
      </c>
      <c r="F48" s="7" t="str">
        <f>IF(ISNUMBER($D48)=TRUE,'Input A-C &amp; Heat Pump Measures'!G50,"")</f>
        <v/>
      </c>
      <c r="G48" s="7" t="str">
        <f>IF(ISNUMBER($D48)=TRUE,'Input A-C &amp; Heat Pump Measures'!S50,"")</f>
        <v/>
      </c>
      <c r="H48" s="91" t="str">
        <f>IF(ISNUMBER($D48)=TRUE,'Input A-C &amp; Heat Pump Measures'!T50,"")</f>
        <v/>
      </c>
      <c r="I48" s="37" t="str">
        <f>IFERROR(M48*MIN(Table_Measure_Caps[[#Totals],[Estimated Raw Incentive Total]], Table_Measure_Caps[[#Totals],[Gross Measure Cost Total]], Value_Project_CAP)/Table_Measure_Caps[[#Totals],[Estimated Raw Incentive Total]], "")</f>
        <v/>
      </c>
      <c r="J48" s="7" t="str">
        <f>IF(ISNUMBER($D48)=TRUE,'Input A-C &amp; Heat Pump Measures'!P50,"")</f>
        <v/>
      </c>
      <c r="K48" s="22" t="str">
        <f t="shared" si="1"/>
        <v>Version 2.1</v>
      </c>
      <c r="L48" s="56" t="str">
        <f>IF(ISNUMBER($D48)=TRUE,'Input A-C &amp; Heat Pump Measures'!E50,"")</f>
        <v/>
      </c>
      <c r="M48" s="34" t="str">
        <f>'Input A-C &amp; Heat Pump Measures'!R50</f>
        <v/>
      </c>
    </row>
    <row r="49" spans="1:13" x14ac:dyDescent="0.2">
      <c r="A49" s="8" t="s">
        <v>206</v>
      </c>
      <c r="B49" s="7">
        <f t="shared" si="0"/>
        <v>0</v>
      </c>
      <c r="C49" s="7">
        <f>'Input A-C &amp; Heat Pump Measures'!B51</f>
        <v>47</v>
      </c>
      <c r="D49" s="7" t="str">
        <f>'Input A-C &amp; Heat Pump Measures'!C51</f>
        <v/>
      </c>
      <c r="E49" s="7" t="str">
        <f>'Input A-C &amp; Heat Pump Measures'!F51</f>
        <v/>
      </c>
      <c r="F49" s="7" t="str">
        <f>IF(ISNUMBER($D49)=TRUE,'Input A-C &amp; Heat Pump Measures'!G51,"")</f>
        <v/>
      </c>
      <c r="G49" s="7" t="str">
        <f>IF(ISNUMBER($D49)=TRUE,'Input A-C &amp; Heat Pump Measures'!S51,"")</f>
        <v/>
      </c>
      <c r="H49" s="91" t="str">
        <f>IF(ISNUMBER($D49)=TRUE,'Input A-C &amp; Heat Pump Measures'!T51,"")</f>
        <v/>
      </c>
      <c r="I49" s="37" t="str">
        <f>IFERROR(M49*MIN(Table_Measure_Caps[[#Totals],[Estimated Raw Incentive Total]], Table_Measure_Caps[[#Totals],[Gross Measure Cost Total]], Value_Project_CAP)/Table_Measure_Caps[[#Totals],[Estimated Raw Incentive Total]], "")</f>
        <v/>
      </c>
      <c r="J49" s="7" t="str">
        <f>IF(ISNUMBER($D49)=TRUE,'Input A-C &amp; Heat Pump Measures'!P51,"")</f>
        <v/>
      </c>
      <c r="K49" s="22" t="str">
        <f t="shared" si="1"/>
        <v>Version 2.1</v>
      </c>
      <c r="L49" s="56" t="str">
        <f>IF(ISNUMBER($D49)=TRUE,'Input A-C &amp; Heat Pump Measures'!E51,"")</f>
        <v/>
      </c>
      <c r="M49" s="34" t="str">
        <f>'Input A-C &amp; Heat Pump Measures'!R51</f>
        <v/>
      </c>
    </row>
    <row r="50" spans="1:13" x14ac:dyDescent="0.2">
      <c r="A50" s="8" t="s">
        <v>206</v>
      </c>
      <c r="B50" s="7">
        <f t="shared" si="0"/>
        <v>0</v>
      </c>
      <c r="C50" s="7">
        <f>'Input A-C &amp; Heat Pump Measures'!B52</f>
        <v>48</v>
      </c>
      <c r="D50" s="7" t="str">
        <f>'Input A-C &amp; Heat Pump Measures'!C52</f>
        <v/>
      </c>
      <c r="E50" s="7" t="str">
        <f>'Input A-C &amp; Heat Pump Measures'!F52</f>
        <v/>
      </c>
      <c r="F50" s="7" t="str">
        <f>IF(ISNUMBER($D50)=TRUE,'Input A-C &amp; Heat Pump Measures'!G52,"")</f>
        <v/>
      </c>
      <c r="G50" s="7" t="str">
        <f>IF(ISNUMBER($D50)=TRUE,'Input A-C &amp; Heat Pump Measures'!S52,"")</f>
        <v/>
      </c>
      <c r="H50" s="91" t="str">
        <f>IF(ISNUMBER($D50)=TRUE,'Input A-C &amp; Heat Pump Measures'!T52,"")</f>
        <v/>
      </c>
      <c r="I50" s="37" t="str">
        <f>IFERROR(M50*MIN(Table_Measure_Caps[[#Totals],[Estimated Raw Incentive Total]], Table_Measure_Caps[[#Totals],[Gross Measure Cost Total]], Value_Project_CAP)/Table_Measure_Caps[[#Totals],[Estimated Raw Incentive Total]], "")</f>
        <v/>
      </c>
      <c r="J50" s="7" t="str">
        <f>IF(ISNUMBER($D50)=TRUE,'Input A-C &amp; Heat Pump Measures'!P52,"")</f>
        <v/>
      </c>
      <c r="K50" s="22" t="str">
        <f t="shared" si="1"/>
        <v>Version 2.1</v>
      </c>
      <c r="L50" s="56" t="str">
        <f>IF(ISNUMBER($D50)=TRUE,'Input A-C &amp; Heat Pump Measures'!E52,"")</f>
        <v/>
      </c>
      <c r="M50" s="34" t="str">
        <f>'Input A-C &amp; Heat Pump Measures'!R52</f>
        <v/>
      </c>
    </row>
    <row r="51" spans="1:13" x14ac:dyDescent="0.2">
      <c r="A51" s="8" t="s">
        <v>206</v>
      </c>
      <c r="B51" s="7">
        <f t="shared" si="0"/>
        <v>0</v>
      </c>
      <c r="C51" s="7">
        <f>'Input A-C &amp; Heat Pump Measures'!B53</f>
        <v>49</v>
      </c>
      <c r="D51" s="7" t="str">
        <f>'Input A-C &amp; Heat Pump Measures'!C53</f>
        <v/>
      </c>
      <c r="E51" s="7" t="str">
        <f>'Input A-C &amp; Heat Pump Measures'!F53</f>
        <v/>
      </c>
      <c r="F51" s="7" t="str">
        <f>IF(ISNUMBER($D51)=TRUE,'Input A-C &amp; Heat Pump Measures'!G53,"")</f>
        <v/>
      </c>
      <c r="G51" s="7" t="str">
        <f>IF(ISNUMBER($D51)=TRUE,'Input A-C &amp; Heat Pump Measures'!S53,"")</f>
        <v/>
      </c>
      <c r="H51" s="91" t="str">
        <f>IF(ISNUMBER($D51)=TRUE,'Input A-C &amp; Heat Pump Measures'!T53,"")</f>
        <v/>
      </c>
      <c r="I51" s="37" t="str">
        <f>IFERROR(M51*MIN(Table_Measure_Caps[[#Totals],[Estimated Raw Incentive Total]], Table_Measure_Caps[[#Totals],[Gross Measure Cost Total]], Value_Project_CAP)/Table_Measure_Caps[[#Totals],[Estimated Raw Incentive Total]], "")</f>
        <v/>
      </c>
      <c r="J51" s="7" t="str">
        <f>IF(ISNUMBER($D51)=TRUE,'Input A-C &amp; Heat Pump Measures'!P53,"")</f>
        <v/>
      </c>
      <c r="K51" s="22" t="str">
        <f t="shared" si="1"/>
        <v>Version 2.1</v>
      </c>
      <c r="L51" s="56" t="str">
        <f>IF(ISNUMBER($D51)=TRUE,'Input A-C &amp; Heat Pump Measures'!E53,"")</f>
        <v/>
      </c>
      <c r="M51" s="34" t="str">
        <f>'Input A-C &amp; Heat Pump Measures'!R53</f>
        <v/>
      </c>
    </row>
    <row r="52" spans="1:13" x14ac:dyDescent="0.2">
      <c r="A52" s="8" t="s">
        <v>206</v>
      </c>
      <c r="B52" s="7">
        <f t="shared" si="0"/>
        <v>0</v>
      </c>
      <c r="C52" s="7">
        <f>'Input A-C &amp; Heat Pump Measures'!B54</f>
        <v>50</v>
      </c>
      <c r="D52" s="7" t="str">
        <f>'Input A-C &amp; Heat Pump Measures'!C54</f>
        <v/>
      </c>
      <c r="E52" s="7" t="str">
        <f>'Input A-C &amp; Heat Pump Measures'!F54</f>
        <v/>
      </c>
      <c r="F52" s="7" t="str">
        <f>IF(ISNUMBER($D52)=TRUE,'Input A-C &amp; Heat Pump Measures'!G54,"")</f>
        <v/>
      </c>
      <c r="G52" s="7" t="str">
        <f>IF(ISNUMBER($D52)=TRUE,'Input A-C &amp; Heat Pump Measures'!S54,"")</f>
        <v/>
      </c>
      <c r="H52" s="91" t="str">
        <f>IF(ISNUMBER($D52)=TRUE,'Input A-C &amp; Heat Pump Measures'!T54,"")</f>
        <v/>
      </c>
      <c r="I52" s="37" t="str">
        <f>IFERROR(M52*MIN(Table_Measure_Caps[[#Totals],[Estimated Raw Incentive Total]], Table_Measure_Caps[[#Totals],[Gross Measure Cost Total]], Value_Project_CAP)/Table_Measure_Caps[[#Totals],[Estimated Raw Incentive Total]], "")</f>
        <v/>
      </c>
      <c r="J52" s="7" t="str">
        <f>IF(ISNUMBER($D52)=TRUE,'Input A-C &amp; Heat Pump Measures'!P54,"")</f>
        <v/>
      </c>
      <c r="K52" s="22" t="str">
        <f t="shared" si="1"/>
        <v>Version 2.1</v>
      </c>
      <c r="L52" s="56" t="str">
        <f>IF(ISNUMBER($D52)=TRUE,'Input A-C &amp; Heat Pump Measures'!E54,"")</f>
        <v/>
      </c>
      <c r="M52" s="34" t="str">
        <f>'Input A-C &amp; Heat Pump Measures'!R54</f>
        <v/>
      </c>
    </row>
    <row r="53" spans="1:13" x14ac:dyDescent="0.2">
      <c r="A53" s="25" t="s">
        <v>17</v>
      </c>
      <c r="B53" s="23">
        <f t="shared" si="0"/>
        <v>0</v>
      </c>
      <c r="C53" s="23">
        <f>'Input Chiller Measures'!B6</f>
        <v>1</v>
      </c>
      <c r="D53" s="23" t="str">
        <f>'Input Chiller Measures'!C6</f>
        <v/>
      </c>
      <c r="E53" s="23" t="str">
        <f>'Input Chiller Measures'!F6</f>
        <v/>
      </c>
      <c r="F53" s="24">
        <f>'Input Chiller Measures'!G6</f>
        <v>0</v>
      </c>
      <c r="G53" s="24" t="str">
        <f>'Input Chiller Measures'!O6</f>
        <v/>
      </c>
      <c r="H53" s="92" t="str">
        <f>'Input Chiller Measures'!P6</f>
        <v/>
      </c>
      <c r="I53" s="38" t="str">
        <f>IFERROR(M53*MIN(Table_Measure_Caps[[#Totals],[Estimated Raw Incentive Total]], Table_Measure_Caps[[#Totals],[Gross Measure Cost Total]], Value_Project_CAP)/Table_Measure_Caps[[#Totals],[Estimated Raw Incentive Total]], "")</f>
        <v/>
      </c>
      <c r="J53" s="23">
        <f>'Input Chiller Measures'!L6</f>
        <v>0</v>
      </c>
      <c r="K53" s="22" t="str">
        <f t="shared" si="1"/>
        <v>Version 2.1</v>
      </c>
      <c r="L53" s="63" t="str">
        <f>IF(ISNUMBER($D53)=TRUE,'Input Chiller Measures'!E6,"")</f>
        <v/>
      </c>
      <c r="M53" s="62" t="str">
        <f>'Input Chiller Measures'!N6</f>
        <v/>
      </c>
    </row>
    <row r="54" spans="1:13" x14ac:dyDescent="0.2">
      <c r="A54" s="25" t="s">
        <v>17</v>
      </c>
      <c r="B54" s="23">
        <f t="shared" ref="B54:B102" si="2">Input_ProjectNumber</f>
        <v>0</v>
      </c>
      <c r="C54" s="23">
        <f>'Input Chiller Measures'!B7</f>
        <v>2</v>
      </c>
      <c r="D54" s="23" t="str">
        <f>'Input Chiller Measures'!C7</f>
        <v/>
      </c>
      <c r="E54" s="23" t="str">
        <f>'Input Chiller Measures'!F7</f>
        <v/>
      </c>
      <c r="F54" s="24">
        <f>'Input Chiller Measures'!G7</f>
        <v>0</v>
      </c>
      <c r="G54" s="24" t="str">
        <f>'Input Chiller Measures'!O7</f>
        <v/>
      </c>
      <c r="H54" s="92" t="str">
        <f>'Input Chiller Measures'!P7</f>
        <v/>
      </c>
      <c r="I54" s="38" t="str">
        <f>IFERROR(M54*MIN(Table_Measure_Caps[[#Totals],[Estimated Raw Incentive Total]], Table_Measure_Caps[[#Totals],[Gross Measure Cost Total]], Value_Project_CAP)/Table_Measure_Caps[[#Totals],[Estimated Raw Incentive Total]], "")</f>
        <v/>
      </c>
      <c r="J54" s="23">
        <f>'Input Chiller Measures'!L7</f>
        <v>0</v>
      </c>
      <c r="K54" s="22" t="str">
        <f t="shared" si="1"/>
        <v>Version 2.1</v>
      </c>
      <c r="L54" s="63" t="str">
        <f>IF(ISNUMBER($D54)=TRUE,'Input Chiller Measures'!E7,"")</f>
        <v/>
      </c>
      <c r="M54" s="62" t="str">
        <f>'Input Chiller Measures'!N7</f>
        <v/>
      </c>
    </row>
    <row r="55" spans="1:13" x14ac:dyDescent="0.2">
      <c r="A55" s="25" t="s">
        <v>17</v>
      </c>
      <c r="B55" s="23">
        <f t="shared" si="2"/>
        <v>0</v>
      </c>
      <c r="C55" s="23">
        <f>'Input Chiller Measures'!B8</f>
        <v>3</v>
      </c>
      <c r="D55" s="23" t="str">
        <f>'Input Chiller Measures'!C8</f>
        <v/>
      </c>
      <c r="E55" s="23" t="str">
        <f>'Input Chiller Measures'!F8</f>
        <v/>
      </c>
      <c r="F55" s="24">
        <f>'Input Chiller Measures'!G8</f>
        <v>0</v>
      </c>
      <c r="G55" s="24" t="str">
        <f>'Input Chiller Measures'!O8</f>
        <v/>
      </c>
      <c r="H55" s="92" t="str">
        <f>'Input Chiller Measures'!P8</f>
        <v/>
      </c>
      <c r="I55" s="38" t="str">
        <f>IFERROR(M55*MIN(Table_Measure_Caps[[#Totals],[Estimated Raw Incentive Total]], Table_Measure_Caps[[#Totals],[Gross Measure Cost Total]], Value_Project_CAP)/Table_Measure_Caps[[#Totals],[Estimated Raw Incentive Total]], "")</f>
        <v/>
      </c>
      <c r="J55" s="23">
        <f>'Input Chiller Measures'!L8</f>
        <v>0</v>
      </c>
      <c r="K55" s="22" t="str">
        <f t="shared" si="1"/>
        <v>Version 2.1</v>
      </c>
      <c r="L55" s="63" t="str">
        <f>IF(ISNUMBER($D55)=TRUE,'Input Chiller Measures'!E8,"")</f>
        <v/>
      </c>
      <c r="M55" s="62" t="str">
        <f>'Input Chiller Measures'!N8</f>
        <v/>
      </c>
    </row>
    <row r="56" spans="1:13" x14ac:dyDescent="0.2">
      <c r="A56" s="25" t="s">
        <v>17</v>
      </c>
      <c r="B56" s="23">
        <f t="shared" si="2"/>
        <v>0</v>
      </c>
      <c r="C56" s="23">
        <f>'Input Chiller Measures'!B9</f>
        <v>4</v>
      </c>
      <c r="D56" s="23" t="str">
        <f>'Input Chiller Measures'!C9</f>
        <v/>
      </c>
      <c r="E56" s="23" t="str">
        <f>'Input Chiller Measures'!F9</f>
        <v/>
      </c>
      <c r="F56" s="24">
        <f>'Input Chiller Measures'!G9</f>
        <v>0</v>
      </c>
      <c r="G56" s="24" t="str">
        <f>'Input Chiller Measures'!O9</f>
        <v/>
      </c>
      <c r="H56" s="92" t="str">
        <f>'Input Chiller Measures'!P9</f>
        <v/>
      </c>
      <c r="I56" s="38" t="str">
        <f>IFERROR(M56*MIN(Table_Measure_Caps[[#Totals],[Estimated Raw Incentive Total]], Table_Measure_Caps[[#Totals],[Gross Measure Cost Total]], Value_Project_CAP)/Table_Measure_Caps[[#Totals],[Estimated Raw Incentive Total]], "")</f>
        <v/>
      </c>
      <c r="J56" s="23">
        <f>'Input Chiller Measures'!L9</f>
        <v>0</v>
      </c>
      <c r="K56" s="22" t="str">
        <f t="shared" si="1"/>
        <v>Version 2.1</v>
      </c>
      <c r="L56" s="63" t="str">
        <f>IF(ISNUMBER($D56)=TRUE,'Input Chiller Measures'!E9,"")</f>
        <v/>
      </c>
      <c r="M56" s="62" t="str">
        <f>'Input Chiller Measures'!N9</f>
        <v/>
      </c>
    </row>
    <row r="57" spans="1:13" x14ac:dyDescent="0.2">
      <c r="A57" s="25" t="s">
        <v>17</v>
      </c>
      <c r="B57" s="23">
        <f t="shared" si="2"/>
        <v>0</v>
      </c>
      <c r="C57" s="23">
        <f>'Input Chiller Measures'!B10</f>
        <v>5</v>
      </c>
      <c r="D57" s="23" t="str">
        <f>'Input Chiller Measures'!C10</f>
        <v/>
      </c>
      <c r="E57" s="23" t="str">
        <f>'Input Chiller Measures'!F10</f>
        <v/>
      </c>
      <c r="F57" s="24">
        <f>'Input Chiller Measures'!G10</f>
        <v>0</v>
      </c>
      <c r="G57" s="24" t="str">
        <f>'Input Chiller Measures'!O10</f>
        <v/>
      </c>
      <c r="H57" s="92" t="str">
        <f>'Input Chiller Measures'!P10</f>
        <v/>
      </c>
      <c r="I57" s="38" t="str">
        <f>IFERROR(M57*MIN(Table_Measure_Caps[[#Totals],[Estimated Raw Incentive Total]], Table_Measure_Caps[[#Totals],[Gross Measure Cost Total]], Value_Project_CAP)/Table_Measure_Caps[[#Totals],[Estimated Raw Incentive Total]], "")</f>
        <v/>
      </c>
      <c r="J57" s="23">
        <f>'Input Chiller Measures'!L10</f>
        <v>0</v>
      </c>
      <c r="K57" s="22" t="str">
        <f t="shared" si="1"/>
        <v>Version 2.1</v>
      </c>
      <c r="L57" s="63" t="str">
        <f>IF(ISNUMBER($D57)=TRUE,'Input Chiller Measures'!E10,"")</f>
        <v/>
      </c>
      <c r="M57" s="62" t="str">
        <f>'Input Chiller Measures'!N10</f>
        <v/>
      </c>
    </row>
    <row r="58" spans="1:13" x14ac:dyDescent="0.2">
      <c r="A58" s="25" t="s">
        <v>17</v>
      </c>
      <c r="B58" s="23">
        <f t="shared" si="2"/>
        <v>0</v>
      </c>
      <c r="C58" s="23">
        <f>'Input Chiller Measures'!B11</f>
        <v>6</v>
      </c>
      <c r="D58" s="23" t="str">
        <f>'Input Chiller Measures'!C11</f>
        <v/>
      </c>
      <c r="E58" s="23" t="str">
        <f>'Input Chiller Measures'!F11</f>
        <v/>
      </c>
      <c r="F58" s="24">
        <f>'Input Chiller Measures'!G11</f>
        <v>0</v>
      </c>
      <c r="G58" s="24" t="str">
        <f>'Input Chiller Measures'!O11</f>
        <v/>
      </c>
      <c r="H58" s="92" t="str">
        <f>'Input Chiller Measures'!P11</f>
        <v/>
      </c>
      <c r="I58" s="38" t="str">
        <f>IFERROR(M58*MIN(Table_Measure_Caps[[#Totals],[Estimated Raw Incentive Total]], Table_Measure_Caps[[#Totals],[Gross Measure Cost Total]], Value_Project_CAP)/Table_Measure_Caps[[#Totals],[Estimated Raw Incentive Total]], "")</f>
        <v/>
      </c>
      <c r="J58" s="23">
        <f>'Input Chiller Measures'!L11</f>
        <v>0</v>
      </c>
      <c r="K58" s="22" t="str">
        <f t="shared" si="1"/>
        <v>Version 2.1</v>
      </c>
      <c r="L58" s="63" t="str">
        <f>IF(ISNUMBER($D58)=TRUE,'Input Chiller Measures'!E11,"")</f>
        <v/>
      </c>
      <c r="M58" s="62" t="str">
        <f>'Input Chiller Measures'!N11</f>
        <v/>
      </c>
    </row>
    <row r="59" spans="1:13" x14ac:dyDescent="0.2">
      <c r="A59" s="25" t="s">
        <v>17</v>
      </c>
      <c r="B59" s="23">
        <f t="shared" si="2"/>
        <v>0</v>
      </c>
      <c r="C59" s="23">
        <f>'Input Chiller Measures'!B12</f>
        <v>7</v>
      </c>
      <c r="D59" s="23" t="str">
        <f>'Input Chiller Measures'!C12</f>
        <v/>
      </c>
      <c r="E59" s="23" t="str">
        <f>'Input Chiller Measures'!F12</f>
        <v/>
      </c>
      <c r="F59" s="24">
        <f>'Input Chiller Measures'!G12</f>
        <v>0</v>
      </c>
      <c r="G59" s="24" t="str">
        <f>'Input Chiller Measures'!O12</f>
        <v/>
      </c>
      <c r="H59" s="92" t="str">
        <f>'Input Chiller Measures'!P12</f>
        <v/>
      </c>
      <c r="I59" s="38" t="str">
        <f>IFERROR(M59*MIN(Table_Measure_Caps[[#Totals],[Estimated Raw Incentive Total]], Table_Measure_Caps[[#Totals],[Gross Measure Cost Total]], Value_Project_CAP)/Table_Measure_Caps[[#Totals],[Estimated Raw Incentive Total]], "")</f>
        <v/>
      </c>
      <c r="J59" s="23">
        <f>'Input Chiller Measures'!L12</f>
        <v>0</v>
      </c>
      <c r="K59" s="22" t="str">
        <f t="shared" si="1"/>
        <v>Version 2.1</v>
      </c>
      <c r="L59" s="63" t="str">
        <f>IF(ISNUMBER($D59)=TRUE,'Input Chiller Measures'!E12,"")</f>
        <v/>
      </c>
      <c r="M59" s="62" t="str">
        <f>'Input Chiller Measures'!N12</f>
        <v/>
      </c>
    </row>
    <row r="60" spans="1:13" x14ac:dyDescent="0.2">
      <c r="A60" s="25" t="s">
        <v>17</v>
      </c>
      <c r="B60" s="23">
        <f t="shared" si="2"/>
        <v>0</v>
      </c>
      <c r="C60" s="23">
        <f>'Input Chiller Measures'!B13</f>
        <v>8</v>
      </c>
      <c r="D60" s="23" t="str">
        <f>'Input Chiller Measures'!C13</f>
        <v/>
      </c>
      <c r="E60" s="23" t="str">
        <f>'Input Chiller Measures'!F13</f>
        <v/>
      </c>
      <c r="F60" s="24">
        <f>'Input Chiller Measures'!G13</f>
        <v>0</v>
      </c>
      <c r="G60" s="24" t="str">
        <f>'Input Chiller Measures'!O13</f>
        <v/>
      </c>
      <c r="H60" s="92" t="str">
        <f>'Input Chiller Measures'!P13</f>
        <v/>
      </c>
      <c r="I60" s="38" t="str">
        <f>IFERROR(M60*MIN(Table_Measure_Caps[[#Totals],[Estimated Raw Incentive Total]], Table_Measure_Caps[[#Totals],[Gross Measure Cost Total]], Value_Project_CAP)/Table_Measure_Caps[[#Totals],[Estimated Raw Incentive Total]], "")</f>
        <v/>
      </c>
      <c r="J60" s="23">
        <f>'Input Chiller Measures'!L13</f>
        <v>0</v>
      </c>
      <c r="K60" s="22" t="str">
        <f t="shared" si="1"/>
        <v>Version 2.1</v>
      </c>
      <c r="L60" s="63" t="str">
        <f>IF(ISNUMBER($D60)=TRUE,'Input Chiller Measures'!E13,"")</f>
        <v/>
      </c>
      <c r="M60" s="62" t="str">
        <f>'Input Chiller Measures'!N13</f>
        <v/>
      </c>
    </row>
    <row r="61" spans="1:13" x14ac:dyDescent="0.2">
      <c r="A61" s="25" t="s">
        <v>17</v>
      </c>
      <c r="B61" s="23">
        <f t="shared" si="2"/>
        <v>0</v>
      </c>
      <c r="C61" s="23">
        <f>'Input Chiller Measures'!B14</f>
        <v>9</v>
      </c>
      <c r="D61" s="23" t="str">
        <f>'Input Chiller Measures'!C14</f>
        <v/>
      </c>
      <c r="E61" s="23" t="str">
        <f>'Input Chiller Measures'!F14</f>
        <v/>
      </c>
      <c r="F61" s="24">
        <f>'Input Chiller Measures'!G14</f>
        <v>0</v>
      </c>
      <c r="G61" s="24" t="str">
        <f>'Input Chiller Measures'!O14</f>
        <v/>
      </c>
      <c r="H61" s="92" t="str">
        <f>'Input Chiller Measures'!P14</f>
        <v/>
      </c>
      <c r="I61" s="38" t="str">
        <f>IFERROR(M61*MIN(Table_Measure_Caps[[#Totals],[Estimated Raw Incentive Total]], Table_Measure_Caps[[#Totals],[Gross Measure Cost Total]], Value_Project_CAP)/Table_Measure_Caps[[#Totals],[Estimated Raw Incentive Total]], "")</f>
        <v/>
      </c>
      <c r="J61" s="23">
        <f>'Input Chiller Measures'!L14</f>
        <v>0</v>
      </c>
      <c r="K61" s="22" t="str">
        <f t="shared" si="1"/>
        <v>Version 2.1</v>
      </c>
      <c r="L61" s="63" t="str">
        <f>IF(ISNUMBER($D61)=TRUE,'Input Chiller Measures'!E14,"")</f>
        <v/>
      </c>
      <c r="M61" s="62" t="str">
        <f>'Input Chiller Measures'!N14</f>
        <v/>
      </c>
    </row>
    <row r="62" spans="1:13" x14ac:dyDescent="0.2">
      <c r="A62" s="25" t="s">
        <v>17</v>
      </c>
      <c r="B62" s="23">
        <f t="shared" si="2"/>
        <v>0</v>
      </c>
      <c r="C62" s="23">
        <f>'Input Chiller Measures'!B15</f>
        <v>10</v>
      </c>
      <c r="D62" s="23" t="str">
        <f>'Input Chiller Measures'!C15</f>
        <v/>
      </c>
      <c r="E62" s="23" t="str">
        <f>'Input Chiller Measures'!F15</f>
        <v/>
      </c>
      <c r="F62" s="24">
        <f>'Input Chiller Measures'!G15</f>
        <v>0</v>
      </c>
      <c r="G62" s="24" t="str">
        <f>'Input Chiller Measures'!O15</f>
        <v/>
      </c>
      <c r="H62" s="92" t="str">
        <f>'Input Chiller Measures'!P15</f>
        <v/>
      </c>
      <c r="I62" s="38" t="str">
        <f>IFERROR(M62*MIN(Table_Measure_Caps[[#Totals],[Estimated Raw Incentive Total]], Table_Measure_Caps[[#Totals],[Gross Measure Cost Total]], Value_Project_CAP)/Table_Measure_Caps[[#Totals],[Estimated Raw Incentive Total]], "")</f>
        <v/>
      </c>
      <c r="J62" s="23">
        <f>'Input Chiller Measures'!L15</f>
        <v>0</v>
      </c>
      <c r="K62" s="22" t="str">
        <f t="shared" si="1"/>
        <v>Version 2.1</v>
      </c>
      <c r="L62" s="63" t="str">
        <f>IF(ISNUMBER($D62)=TRUE,'Input Chiller Measures'!E15,"")</f>
        <v/>
      </c>
      <c r="M62" s="62" t="str">
        <f>'Input Chiller Measures'!N15</f>
        <v/>
      </c>
    </row>
    <row r="63" spans="1:13" x14ac:dyDescent="0.2">
      <c r="A63" s="25" t="s">
        <v>17</v>
      </c>
      <c r="B63" s="23">
        <f t="shared" si="2"/>
        <v>0</v>
      </c>
      <c r="C63" s="23">
        <f>'Input Chiller Measures'!B16</f>
        <v>11</v>
      </c>
      <c r="D63" s="23" t="str">
        <f>'Input Chiller Measures'!C16</f>
        <v/>
      </c>
      <c r="E63" s="23" t="str">
        <f>'Input Chiller Measures'!F16</f>
        <v/>
      </c>
      <c r="F63" s="24">
        <f>'Input Chiller Measures'!G16</f>
        <v>0</v>
      </c>
      <c r="G63" s="24" t="str">
        <f>'Input Chiller Measures'!O16</f>
        <v/>
      </c>
      <c r="H63" s="92" t="str">
        <f>'Input Chiller Measures'!P16</f>
        <v/>
      </c>
      <c r="I63" s="38" t="str">
        <f>IFERROR(M63*MIN(Table_Measure_Caps[[#Totals],[Estimated Raw Incentive Total]], Table_Measure_Caps[[#Totals],[Gross Measure Cost Total]], Value_Project_CAP)/Table_Measure_Caps[[#Totals],[Estimated Raw Incentive Total]], "")</f>
        <v/>
      </c>
      <c r="J63" s="23">
        <f>'Input Chiller Measures'!L16</f>
        <v>0</v>
      </c>
      <c r="K63" s="22" t="str">
        <f t="shared" si="1"/>
        <v>Version 2.1</v>
      </c>
      <c r="L63" s="63" t="str">
        <f>IF(ISNUMBER($D63)=TRUE,'Input Chiller Measures'!E16,"")</f>
        <v/>
      </c>
      <c r="M63" s="62" t="str">
        <f>'Input Chiller Measures'!N16</f>
        <v/>
      </c>
    </row>
    <row r="64" spans="1:13" x14ac:dyDescent="0.2">
      <c r="A64" s="25" t="s">
        <v>17</v>
      </c>
      <c r="B64" s="23">
        <f t="shared" si="2"/>
        <v>0</v>
      </c>
      <c r="C64" s="23">
        <f>'Input Chiller Measures'!B17</f>
        <v>12</v>
      </c>
      <c r="D64" s="23" t="str">
        <f>'Input Chiller Measures'!C17</f>
        <v/>
      </c>
      <c r="E64" s="23" t="str">
        <f>'Input Chiller Measures'!F17</f>
        <v/>
      </c>
      <c r="F64" s="24">
        <f>'Input Chiller Measures'!G17</f>
        <v>0</v>
      </c>
      <c r="G64" s="24" t="str">
        <f>'Input Chiller Measures'!O17</f>
        <v/>
      </c>
      <c r="H64" s="92" t="str">
        <f>'Input Chiller Measures'!P17</f>
        <v/>
      </c>
      <c r="I64" s="38" t="str">
        <f>IFERROR(M64*MIN(Table_Measure_Caps[[#Totals],[Estimated Raw Incentive Total]], Table_Measure_Caps[[#Totals],[Gross Measure Cost Total]], Value_Project_CAP)/Table_Measure_Caps[[#Totals],[Estimated Raw Incentive Total]], "")</f>
        <v/>
      </c>
      <c r="J64" s="23">
        <f>'Input Chiller Measures'!L17</f>
        <v>0</v>
      </c>
      <c r="K64" s="22" t="str">
        <f t="shared" si="1"/>
        <v>Version 2.1</v>
      </c>
      <c r="L64" s="63" t="str">
        <f>IF(ISNUMBER($D64)=TRUE,'Input Chiller Measures'!E17,"")</f>
        <v/>
      </c>
      <c r="M64" s="62" t="str">
        <f>'Input Chiller Measures'!N17</f>
        <v/>
      </c>
    </row>
    <row r="65" spans="1:13" x14ac:dyDescent="0.2">
      <c r="A65" s="25" t="s">
        <v>17</v>
      </c>
      <c r="B65" s="23">
        <f t="shared" si="2"/>
        <v>0</v>
      </c>
      <c r="C65" s="23">
        <f>'Input Chiller Measures'!B18</f>
        <v>13</v>
      </c>
      <c r="D65" s="23" t="str">
        <f>'Input Chiller Measures'!C18</f>
        <v/>
      </c>
      <c r="E65" s="23" t="str">
        <f>'Input Chiller Measures'!F18</f>
        <v/>
      </c>
      <c r="F65" s="24">
        <f>'Input Chiller Measures'!G18</f>
        <v>0</v>
      </c>
      <c r="G65" s="24" t="str">
        <f>'Input Chiller Measures'!O18</f>
        <v/>
      </c>
      <c r="H65" s="92" t="str">
        <f>'Input Chiller Measures'!P18</f>
        <v/>
      </c>
      <c r="I65" s="38" t="str">
        <f>IFERROR(M65*MIN(Table_Measure_Caps[[#Totals],[Estimated Raw Incentive Total]], Table_Measure_Caps[[#Totals],[Gross Measure Cost Total]], Value_Project_CAP)/Table_Measure_Caps[[#Totals],[Estimated Raw Incentive Total]], "")</f>
        <v/>
      </c>
      <c r="J65" s="23">
        <f>'Input Chiller Measures'!L18</f>
        <v>0</v>
      </c>
      <c r="K65" s="22" t="str">
        <f t="shared" si="1"/>
        <v>Version 2.1</v>
      </c>
      <c r="L65" s="63" t="str">
        <f>IF(ISNUMBER($D65)=TRUE,'Input Chiller Measures'!E18,"")</f>
        <v/>
      </c>
      <c r="M65" s="62" t="str">
        <f>'Input Chiller Measures'!N18</f>
        <v/>
      </c>
    </row>
    <row r="66" spans="1:13" x14ac:dyDescent="0.2">
      <c r="A66" s="25" t="s">
        <v>17</v>
      </c>
      <c r="B66" s="23">
        <f t="shared" si="2"/>
        <v>0</v>
      </c>
      <c r="C66" s="23">
        <f>'Input Chiller Measures'!B19</f>
        <v>14</v>
      </c>
      <c r="D66" s="23" t="str">
        <f>'Input Chiller Measures'!C19</f>
        <v/>
      </c>
      <c r="E66" s="23" t="str">
        <f>'Input Chiller Measures'!F19</f>
        <v/>
      </c>
      <c r="F66" s="24">
        <f>'Input Chiller Measures'!G19</f>
        <v>0</v>
      </c>
      <c r="G66" s="24" t="str">
        <f>'Input Chiller Measures'!O19</f>
        <v/>
      </c>
      <c r="H66" s="92" t="str">
        <f>'Input Chiller Measures'!P19</f>
        <v/>
      </c>
      <c r="I66" s="38" t="str">
        <f>IFERROR(M66*MIN(Table_Measure_Caps[[#Totals],[Estimated Raw Incentive Total]], Table_Measure_Caps[[#Totals],[Gross Measure Cost Total]], Value_Project_CAP)/Table_Measure_Caps[[#Totals],[Estimated Raw Incentive Total]], "")</f>
        <v/>
      </c>
      <c r="J66" s="23">
        <f>'Input Chiller Measures'!L19</f>
        <v>0</v>
      </c>
      <c r="K66" s="22" t="str">
        <f t="shared" ref="K66:K129" si="3">Value_Application_Version</f>
        <v>Version 2.1</v>
      </c>
      <c r="L66" s="63" t="str">
        <f>IF(ISNUMBER($D66)=TRUE,'Input Chiller Measures'!E19,"")</f>
        <v/>
      </c>
      <c r="M66" s="62" t="str">
        <f>'Input Chiller Measures'!N19</f>
        <v/>
      </c>
    </row>
    <row r="67" spans="1:13" x14ac:dyDescent="0.2">
      <c r="A67" s="25" t="s">
        <v>17</v>
      </c>
      <c r="B67" s="23">
        <f t="shared" si="2"/>
        <v>0</v>
      </c>
      <c r="C67" s="23">
        <f>'Input Chiller Measures'!B20</f>
        <v>15</v>
      </c>
      <c r="D67" s="23" t="str">
        <f>'Input Chiller Measures'!C20</f>
        <v/>
      </c>
      <c r="E67" s="23" t="str">
        <f>'Input Chiller Measures'!F20</f>
        <v/>
      </c>
      <c r="F67" s="24">
        <f>'Input Chiller Measures'!G20</f>
        <v>0</v>
      </c>
      <c r="G67" s="24" t="str">
        <f>'Input Chiller Measures'!O20</f>
        <v/>
      </c>
      <c r="H67" s="92" t="str">
        <f>'Input Chiller Measures'!P20</f>
        <v/>
      </c>
      <c r="I67" s="38" t="str">
        <f>IFERROR(M67*MIN(Table_Measure_Caps[[#Totals],[Estimated Raw Incentive Total]], Table_Measure_Caps[[#Totals],[Gross Measure Cost Total]], Value_Project_CAP)/Table_Measure_Caps[[#Totals],[Estimated Raw Incentive Total]], "")</f>
        <v/>
      </c>
      <c r="J67" s="23">
        <f>'Input Chiller Measures'!L20</f>
        <v>0</v>
      </c>
      <c r="K67" s="22" t="str">
        <f t="shared" si="3"/>
        <v>Version 2.1</v>
      </c>
      <c r="L67" s="63" t="str">
        <f>IF(ISNUMBER($D67)=TRUE,'Input Chiller Measures'!E20,"")</f>
        <v/>
      </c>
      <c r="M67" s="62" t="str">
        <f>'Input Chiller Measures'!N20</f>
        <v/>
      </c>
    </row>
    <row r="68" spans="1:13" x14ac:dyDescent="0.2">
      <c r="A68" s="25" t="s">
        <v>17</v>
      </c>
      <c r="B68" s="23">
        <f t="shared" si="2"/>
        <v>0</v>
      </c>
      <c r="C68" s="23">
        <f>'Input Chiller Measures'!B21</f>
        <v>16</v>
      </c>
      <c r="D68" s="23" t="str">
        <f>'Input Chiller Measures'!C21</f>
        <v/>
      </c>
      <c r="E68" s="23" t="str">
        <f>'Input Chiller Measures'!F21</f>
        <v/>
      </c>
      <c r="F68" s="24">
        <f>'Input Chiller Measures'!G21</f>
        <v>0</v>
      </c>
      <c r="G68" s="24" t="str">
        <f>'Input Chiller Measures'!O21</f>
        <v/>
      </c>
      <c r="H68" s="92" t="str">
        <f>'Input Chiller Measures'!P21</f>
        <v/>
      </c>
      <c r="I68" s="38" t="str">
        <f>IFERROR(M68*MIN(Table_Measure_Caps[[#Totals],[Estimated Raw Incentive Total]], Table_Measure_Caps[[#Totals],[Gross Measure Cost Total]], Value_Project_CAP)/Table_Measure_Caps[[#Totals],[Estimated Raw Incentive Total]], "")</f>
        <v/>
      </c>
      <c r="J68" s="23">
        <f>'Input Chiller Measures'!L21</f>
        <v>0</v>
      </c>
      <c r="K68" s="22" t="str">
        <f t="shared" si="3"/>
        <v>Version 2.1</v>
      </c>
      <c r="L68" s="63" t="str">
        <f>IF(ISNUMBER($D68)=TRUE,'Input Chiller Measures'!E21,"")</f>
        <v/>
      </c>
      <c r="M68" s="62" t="str">
        <f>'Input Chiller Measures'!N21</f>
        <v/>
      </c>
    </row>
    <row r="69" spans="1:13" x14ac:dyDescent="0.2">
      <c r="A69" s="25" t="s">
        <v>17</v>
      </c>
      <c r="B69" s="23">
        <f t="shared" si="2"/>
        <v>0</v>
      </c>
      <c r="C69" s="23">
        <f>'Input Chiller Measures'!B22</f>
        <v>17</v>
      </c>
      <c r="D69" s="23" t="str">
        <f>'Input Chiller Measures'!C22</f>
        <v/>
      </c>
      <c r="E69" s="23" t="str">
        <f>'Input Chiller Measures'!F22</f>
        <v/>
      </c>
      <c r="F69" s="24">
        <f>'Input Chiller Measures'!G22</f>
        <v>0</v>
      </c>
      <c r="G69" s="24" t="str">
        <f>'Input Chiller Measures'!O22</f>
        <v/>
      </c>
      <c r="H69" s="92" t="str">
        <f>'Input Chiller Measures'!P22</f>
        <v/>
      </c>
      <c r="I69" s="38" t="str">
        <f>IFERROR(M69*MIN(Table_Measure_Caps[[#Totals],[Estimated Raw Incentive Total]], Table_Measure_Caps[[#Totals],[Gross Measure Cost Total]], Value_Project_CAP)/Table_Measure_Caps[[#Totals],[Estimated Raw Incentive Total]], "")</f>
        <v/>
      </c>
      <c r="J69" s="23">
        <f>'Input Chiller Measures'!L22</f>
        <v>0</v>
      </c>
      <c r="K69" s="22" t="str">
        <f t="shared" si="3"/>
        <v>Version 2.1</v>
      </c>
      <c r="L69" s="63" t="str">
        <f>IF(ISNUMBER($D69)=TRUE,'Input Chiller Measures'!E22,"")</f>
        <v/>
      </c>
      <c r="M69" s="62" t="str">
        <f>'Input Chiller Measures'!N22</f>
        <v/>
      </c>
    </row>
    <row r="70" spans="1:13" x14ac:dyDescent="0.2">
      <c r="A70" s="25" t="s">
        <v>17</v>
      </c>
      <c r="B70" s="23">
        <f t="shared" si="2"/>
        <v>0</v>
      </c>
      <c r="C70" s="23">
        <f>'Input Chiller Measures'!B23</f>
        <v>18</v>
      </c>
      <c r="D70" s="23" t="str">
        <f>'Input Chiller Measures'!C23</f>
        <v/>
      </c>
      <c r="E70" s="23" t="str">
        <f>'Input Chiller Measures'!F23</f>
        <v/>
      </c>
      <c r="F70" s="24">
        <f>'Input Chiller Measures'!G23</f>
        <v>0</v>
      </c>
      <c r="G70" s="24" t="str">
        <f>'Input Chiller Measures'!O23</f>
        <v/>
      </c>
      <c r="H70" s="92" t="str">
        <f>'Input Chiller Measures'!P23</f>
        <v/>
      </c>
      <c r="I70" s="38" t="str">
        <f>IFERROR(M70*MIN(Table_Measure_Caps[[#Totals],[Estimated Raw Incentive Total]], Table_Measure_Caps[[#Totals],[Gross Measure Cost Total]], Value_Project_CAP)/Table_Measure_Caps[[#Totals],[Estimated Raw Incentive Total]], "")</f>
        <v/>
      </c>
      <c r="J70" s="23">
        <f>'Input Chiller Measures'!L23</f>
        <v>0</v>
      </c>
      <c r="K70" s="22" t="str">
        <f t="shared" si="3"/>
        <v>Version 2.1</v>
      </c>
      <c r="L70" s="63" t="str">
        <f>IF(ISNUMBER($D70)=TRUE,'Input Chiller Measures'!E23,"")</f>
        <v/>
      </c>
      <c r="M70" s="62" t="str">
        <f>'Input Chiller Measures'!N23</f>
        <v/>
      </c>
    </row>
    <row r="71" spans="1:13" x14ac:dyDescent="0.2">
      <c r="A71" s="25" t="s">
        <v>17</v>
      </c>
      <c r="B71" s="23">
        <f t="shared" si="2"/>
        <v>0</v>
      </c>
      <c r="C71" s="23">
        <f>'Input Chiller Measures'!B24</f>
        <v>19</v>
      </c>
      <c r="D71" s="23" t="str">
        <f>'Input Chiller Measures'!C24</f>
        <v/>
      </c>
      <c r="E71" s="23" t="str">
        <f>'Input Chiller Measures'!F24</f>
        <v/>
      </c>
      <c r="F71" s="24">
        <f>'Input Chiller Measures'!G24</f>
        <v>0</v>
      </c>
      <c r="G71" s="24" t="str">
        <f>'Input Chiller Measures'!O24</f>
        <v/>
      </c>
      <c r="H71" s="92" t="str">
        <f>'Input Chiller Measures'!P24</f>
        <v/>
      </c>
      <c r="I71" s="38" t="str">
        <f>IFERROR(M71*MIN(Table_Measure_Caps[[#Totals],[Estimated Raw Incentive Total]], Table_Measure_Caps[[#Totals],[Gross Measure Cost Total]], Value_Project_CAP)/Table_Measure_Caps[[#Totals],[Estimated Raw Incentive Total]], "")</f>
        <v/>
      </c>
      <c r="J71" s="23">
        <f>'Input Chiller Measures'!L24</f>
        <v>0</v>
      </c>
      <c r="K71" s="22" t="str">
        <f t="shared" si="3"/>
        <v>Version 2.1</v>
      </c>
      <c r="L71" s="63" t="str">
        <f>IF(ISNUMBER($D71)=TRUE,'Input Chiller Measures'!E24,"")</f>
        <v/>
      </c>
      <c r="M71" s="62" t="str">
        <f>'Input Chiller Measures'!N24</f>
        <v/>
      </c>
    </row>
    <row r="72" spans="1:13" x14ac:dyDescent="0.2">
      <c r="A72" s="25" t="s">
        <v>17</v>
      </c>
      <c r="B72" s="23">
        <f t="shared" si="2"/>
        <v>0</v>
      </c>
      <c r="C72" s="23">
        <f>'Input Chiller Measures'!B25</f>
        <v>20</v>
      </c>
      <c r="D72" s="23" t="str">
        <f>'Input Chiller Measures'!C25</f>
        <v/>
      </c>
      <c r="E72" s="23" t="str">
        <f>'Input Chiller Measures'!F25</f>
        <v/>
      </c>
      <c r="F72" s="24">
        <f>'Input Chiller Measures'!G25</f>
        <v>0</v>
      </c>
      <c r="G72" s="24" t="str">
        <f>'Input Chiller Measures'!O25</f>
        <v/>
      </c>
      <c r="H72" s="92" t="str">
        <f>'Input Chiller Measures'!P25</f>
        <v/>
      </c>
      <c r="I72" s="38" t="str">
        <f>IFERROR(M72*MIN(Table_Measure_Caps[[#Totals],[Estimated Raw Incentive Total]], Table_Measure_Caps[[#Totals],[Gross Measure Cost Total]], Value_Project_CAP)/Table_Measure_Caps[[#Totals],[Estimated Raw Incentive Total]], "")</f>
        <v/>
      </c>
      <c r="J72" s="23">
        <f>'Input Chiller Measures'!L25</f>
        <v>0</v>
      </c>
      <c r="K72" s="22" t="str">
        <f t="shared" si="3"/>
        <v>Version 2.1</v>
      </c>
      <c r="L72" s="63" t="str">
        <f>IF(ISNUMBER($D72)=TRUE,'Input Chiller Measures'!E25,"")</f>
        <v/>
      </c>
      <c r="M72" s="62" t="str">
        <f>'Input Chiller Measures'!N25</f>
        <v/>
      </c>
    </row>
    <row r="73" spans="1:13" x14ac:dyDescent="0.2">
      <c r="A73" s="25" t="s">
        <v>17</v>
      </c>
      <c r="B73" s="23">
        <f t="shared" si="2"/>
        <v>0</v>
      </c>
      <c r="C73" s="23">
        <f>'Input Chiller Measures'!B26</f>
        <v>21</v>
      </c>
      <c r="D73" s="23" t="str">
        <f>'Input Chiller Measures'!C26</f>
        <v/>
      </c>
      <c r="E73" s="23" t="str">
        <f>'Input Chiller Measures'!F26</f>
        <v/>
      </c>
      <c r="F73" s="24">
        <f>'Input Chiller Measures'!G26</f>
        <v>0</v>
      </c>
      <c r="G73" s="24" t="str">
        <f>'Input Chiller Measures'!O26</f>
        <v/>
      </c>
      <c r="H73" s="92" t="str">
        <f>'Input Chiller Measures'!P26</f>
        <v/>
      </c>
      <c r="I73" s="38" t="str">
        <f>IFERROR(M73*MIN(Table_Measure_Caps[[#Totals],[Estimated Raw Incentive Total]], Table_Measure_Caps[[#Totals],[Gross Measure Cost Total]], Value_Project_CAP)/Table_Measure_Caps[[#Totals],[Estimated Raw Incentive Total]], "")</f>
        <v/>
      </c>
      <c r="J73" s="23">
        <f>'Input Chiller Measures'!L26</f>
        <v>0</v>
      </c>
      <c r="K73" s="22" t="str">
        <f t="shared" si="3"/>
        <v>Version 2.1</v>
      </c>
      <c r="L73" s="63" t="str">
        <f>IF(ISNUMBER($D73)=TRUE,'Input Chiller Measures'!E26,"")</f>
        <v/>
      </c>
      <c r="M73" s="62" t="str">
        <f>'Input Chiller Measures'!N26</f>
        <v/>
      </c>
    </row>
    <row r="74" spans="1:13" x14ac:dyDescent="0.2">
      <c r="A74" s="25" t="s">
        <v>17</v>
      </c>
      <c r="B74" s="23">
        <f t="shared" si="2"/>
        <v>0</v>
      </c>
      <c r="C74" s="23">
        <f>'Input Chiller Measures'!B27</f>
        <v>22</v>
      </c>
      <c r="D74" s="23" t="str">
        <f>'Input Chiller Measures'!C27</f>
        <v/>
      </c>
      <c r="E74" s="23" t="str">
        <f>'Input Chiller Measures'!F27</f>
        <v/>
      </c>
      <c r="F74" s="24">
        <f>'Input Chiller Measures'!G27</f>
        <v>0</v>
      </c>
      <c r="G74" s="24" t="str">
        <f>'Input Chiller Measures'!O27</f>
        <v/>
      </c>
      <c r="H74" s="92" t="str">
        <f>'Input Chiller Measures'!P27</f>
        <v/>
      </c>
      <c r="I74" s="38" t="str">
        <f>IFERROR(M74*MIN(Table_Measure_Caps[[#Totals],[Estimated Raw Incentive Total]], Table_Measure_Caps[[#Totals],[Gross Measure Cost Total]], Value_Project_CAP)/Table_Measure_Caps[[#Totals],[Estimated Raw Incentive Total]], "")</f>
        <v/>
      </c>
      <c r="J74" s="23">
        <f>'Input Chiller Measures'!L27</f>
        <v>0</v>
      </c>
      <c r="K74" s="22" t="str">
        <f t="shared" si="3"/>
        <v>Version 2.1</v>
      </c>
      <c r="L74" s="63" t="str">
        <f>IF(ISNUMBER($D74)=TRUE,'Input Chiller Measures'!E27,"")</f>
        <v/>
      </c>
      <c r="M74" s="62" t="str">
        <f>'Input Chiller Measures'!N27</f>
        <v/>
      </c>
    </row>
    <row r="75" spans="1:13" x14ac:dyDescent="0.2">
      <c r="A75" s="25" t="s">
        <v>17</v>
      </c>
      <c r="B75" s="23">
        <f t="shared" si="2"/>
        <v>0</v>
      </c>
      <c r="C75" s="23">
        <f>'Input Chiller Measures'!B28</f>
        <v>23</v>
      </c>
      <c r="D75" s="23" t="str">
        <f>'Input Chiller Measures'!C28</f>
        <v/>
      </c>
      <c r="E75" s="23" t="str">
        <f>'Input Chiller Measures'!F28</f>
        <v/>
      </c>
      <c r="F75" s="24">
        <f>'Input Chiller Measures'!G28</f>
        <v>0</v>
      </c>
      <c r="G75" s="24" t="str">
        <f>'Input Chiller Measures'!O28</f>
        <v/>
      </c>
      <c r="H75" s="92" t="str">
        <f>'Input Chiller Measures'!P28</f>
        <v/>
      </c>
      <c r="I75" s="38" t="str">
        <f>IFERROR(M75*MIN(Table_Measure_Caps[[#Totals],[Estimated Raw Incentive Total]], Table_Measure_Caps[[#Totals],[Gross Measure Cost Total]], Value_Project_CAP)/Table_Measure_Caps[[#Totals],[Estimated Raw Incentive Total]], "")</f>
        <v/>
      </c>
      <c r="J75" s="23">
        <f>'Input Chiller Measures'!L28</f>
        <v>0</v>
      </c>
      <c r="K75" s="22" t="str">
        <f t="shared" si="3"/>
        <v>Version 2.1</v>
      </c>
      <c r="L75" s="63" t="str">
        <f>IF(ISNUMBER($D75)=TRUE,'Input Chiller Measures'!E28,"")</f>
        <v/>
      </c>
      <c r="M75" s="62" t="str">
        <f>'Input Chiller Measures'!N28</f>
        <v/>
      </c>
    </row>
    <row r="76" spans="1:13" x14ac:dyDescent="0.2">
      <c r="A76" s="25" t="s">
        <v>17</v>
      </c>
      <c r="B76" s="23">
        <f t="shared" si="2"/>
        <v>0</v>
      </c>
      <c r="C76" s="23">
        <f>'Input Chiller Measures'!B29</f>
        <v>24</v>
      </c>
      <c r="D76" s="23" t="str">
        <f>'Input Chiller Measures'!C29</f>
        <v/>
      </c>
      <c r="E76" s="23" t="str">
        <f>'Input Chiller Measures'!F29</f>
        <v/>
      </c>
      <c r="F76" s="24">
        <f>'Input Chiller Measures'!G29</f>
        <v>0</v>
      </c>
      <c r="G76" s="24" t="str">
        <f>'Input Chiller Measures'!O29</f>
        <v/>
      </c>
      <c r="H76" s="92" t="str">
        <f>'Input Chiller Measures'!P29</f>
        <v/>
      </c>
      <c r="I76" s="38" t="str">
        <f>IFERROR(M76*MIN(Table_Measure_Caps[[#Totals],[Estimated Raw Incentive Total]], Table_Measure_Caps[[#Totals],[Gross Measure Cost Total]], Value_Project_CAP)/Table_Measure_Caps[[#Totals],[Estimated Raw Incentive Total]], "")</f>
        <v/>
      </c>
      <c r="J76" s="23">
        <f>'Input Chiller Measures'!L29</f>
        <v>0</v>
      </c>
      <c r="K76" s="22" t="str">
        <f t="shared" si="3"/>
        <v>Version 2.1</v>
      </c>
      <c r="L76" s="63" t="str">
        <f>IF(ISNUMBER($D76)=TRUE,'Input Chiller Measures'!E29,"")</f>
        <v/>
      </c>
      <c r="M76" s="62" t="str">
        <f>'Input Chiller Measures'!N29</f>
        <v/>
      </c>
    </row>
    <row r="77" spans="1:13" x14ac:dyDescent="0.2">
      <c r="A77" s="25" t="s">
        <v>17</v>
      </c>
      <c r="B77" s="23">
        <f t="shared" si="2"/>
        <v>0</v>
      </c>
      <c r="C77" s="23">
        <f>'Input Chiller Measures'!B30</f>
        <v>25</v>
      </c>
      <c r="D77" s="23" t="str">
        <f>'Input Chiller Measures'!C30</f>
        <v/>
      </c>
      <c r="E77" s="23" t="str">
        <f>'Input Chiller Measures'!F30</f>
        <v/>
      </c>
      <c r="F77" s="24">
        <f>'Input Chiller Measures'!G30</f>
        <v>0</v>
      </c>
      <c r="G77" s="24" t="str">
        <f>'Input Chiller Measures'!O30</f>
        <v/>
      </c>
      <c r="H77" s="92" t="str">
        <f>'Input Chiller Measures'!P30</f>
        <v/>
      </c>
      <c r="I77" s="38" t="str">
        <f>IFERROR(M77*MIN(Table_Measure_Caps[[#Totals],[Estimated Raw Incentive Total]], Table_Measure_Caps[[#Totals],[Gross Measure Cost Total]], Value_Project_CAP)/Table_Measure_Caps[[#Totals],[Estimated Raw Incentive Total]], "")</f>
        <v/>
      </c>
      <c r="J77" s="23">
        <f>'Input Chiller Measures'!L30</f>
        <v>0</v>
      </c>
      <c r="K77" s="22" t="str">
        <f t="shared" si="3"/>
        <v>Version 2.1</v>
      </c>
      <c r="L77" s="63" t="str">
        <f>IF(ISNUMBER($D77)=TRUE,'Input Chiller Measures'!E30,"")</f>
        <v/>
      </c>
      <c r="M77" s="62" t="str">
        <f>'Input Chiller Measures'!N30</f>
        <v/>
      </c>
    </row>
    <row r="78" spans="1:13" x14ac:dyDescent="0.2">
      <c r="A78" s="25" t="s">
        <v>17</v>
      </c>
      <c r="B78" s="23">
        <f t="shared" si="2"/>
        <v>0</v>
      </c>
      <c r="C78" s="23">
        <f>'Input Chiller Measures'!B31</f>
        <v>26</v>
      </c>
      <c r="D78" s="23" t="str">
        <f>'Input Chiller Measures'!C31</f>
        <v/>
      </c>
      <c r="E78" s="23" t="str">
        <f>'Input Chiller Measures'!F31</f>
        <v/>
      </c>
      <c r="F78" s="24">
        <f>'Input Chiller Measures'!G31</f>
        <v>0</v>
      </c>
      <c r="G78" s="24" t="str">
        <f>'Input Chiller Measures'!O31</f>
        <v/>
      </c>
      <c r="H78" s="92" t="str">
        <f>'Input Chiller Measures'!P31</f>
        <v/>
      </c>
      <c r="I78" s="38" t="str">
        <f>IFERROR(M78*MIN(Table_Measure_Caps[[#Totals],[Estimated Raw Incentive Total]], Table_Measure_Caps[[#Totals],[Gross Measure Cost Total]], Value_Project_CAP)/Table_Measure_Caps[[#Totals],[Estimated Raw Incentive Total]], "")</f>
        <v/>
      </c>
      <c r="J78" s="23">
        <f>'Input Chiller Measures'!L31</f>
        <v>0</v>
      </c>
      <c r="K78" s="22" t="str">
        <f t="shared" si="3"/>
        <v>Version 2.1</v>
      </c>
      <c r="L78" s="63" t="str">
        <f>IF(ISNUMBER($D78)=TRUE,'Input Chiller Measures'!E31,"")</f>
        <v/>
      </c>
      <c r="M78" s="62" t="str">
        <f>'Input Chiller Measures'!N31</f>
        <v/>
      </c>
    </row>
    <row r="79" spans="1:13" x14ac:dyDescent="0.2">
      <c r="A79" s="25" t="s">
        <v>17</v>
      </c>
      <c r="B79" s="23">
        <f t="shared" si="2"/>
        <v>0</v>
      </c>
      <c r="C79" s="23">
        <f>'Input Chiller Measures'!B32</f>
        <v>27</v>
      </c>
      <c r="D79" s="23" t="str">
        <f>'Input Chiller Measures'!C32</f>
        <v/>
      </c>
      <c r="E79" s="23" t="str">
        <f>'Input Chiller Measures'!F32</f>
        <v/>
      </c>
      <c r="F79" s="24">
        <f>'Input Chiller Measures'!G32</f>
        <v>0</v>
      </c>
      <c r="G79" s="24" t="str">
        <f>'Input Chiller Measures'!O32</f>
        <v/>
      </c>
      <c r="H79" s="92" t="str">
        <f>'Input Chiller Measures'!P32</f>
        <v/>
      </c>
      <c r="I79" s="38" t="str">
        <f>IFERROR(M79*MIN(Table_Measure_Caps[[#Totals],[Estimated Raw Incentive Total]], Table_Measure_Caps[[#Totals],[Gross Measure Cost Total]], Value_Project_CAP)/Table_Measure_Caps[[#Totals],[Estimated Raw Incentive Total]], "")</f>
        <v/>
      </c>
      <c r="J79" s="23">
        <f>'Input Chiller Measures'!L32</f>
        <v>0</v>
      </c>
      <c r="K79" s="22" t="str">
        <f t="shared" si="3"/>
        <v>Version 2.1</v>
      </c>
      <c r="L79" s="63" t="str">
        <f>IF(ISNUMBER($D79)=TRUE,'Input Chiller Measures'!E32,"")</f>
        <v/>
      </c>
      <c r="M79" s="62" t="str">
        <f>'Input Chiller Measures'!N32</f>
        <v/>
      </c>
    </row>
    <row r="80" spans="1:13" x14ac:dyDescent="0.2">
      <c r="A80" s="25" t="s">
        <v>17</v>
      </c>
      <c r="B80" s="23">
        <f t="shared" si="2"/>
        <v>0</v>
      </c>
      <c r="C80" s="23">
        <f>'Input Chiller Measures'!B33</f>
        <v>28</v>
      </c>
      <c r="D80" s="23" t="str">
        <f>'Input Chiller Measures'!C33</f>
        <v/>
      </c>
      <c r="E80" s="23" t="str">
        <f>'Input Chiller Measures'!F33</f>
        <v/>
      </c>
      <c r="F80" s="24">
        <f>'Input Chiller Measures'!G33</f>
        <v>0</v>
      </c>
      <c r="G80" s="24" t="str">
        <f>'Input Chiller Measures'!O33</f>
        <v/>
      </c>
      <c r="H80" s="92" t="str">
        <f>'Input Chiller Measures'!P33</f>
        <v/>
      </c>
      <c r="I80" s="38" t="str">
        <f>IFERROR(M80*MIN(Table_Measure_Caps[[#Totals],[Estimated Raw Incentive Total]], Table_Measure_Caps[[#Totals],[Gross Measure Cost Total]], Value_Project_CAP)/Table_Measure_Caps[[#Totals],[Estimated Raw Incentive Total]], "")</f>
        <v/>
      </c>
      <c r="J80" s="23">
        <f>'Input Chiller Measures'!L33</f>
        <v>0</v>
      </c>
      <c r="K80" s="22" t="str">
        <f t="shared" si="3"/>
        <v>Version 2.1</v>
      </c>
      <c r="L80" s="63" t="str">
        <f>IF(ISNUMBER($D80)=TRUE,'Input Chiller Measures'!E33,"")</f>
        <v/>
      </c>
      <c r="M80" s="62" t="str">
        <f>'Input Chiller Measures'!N33</f>
        <v/>
      </c>
    </row>
    <row r="81" spans="1:13" x14ac:dyDescent="0.2">
      <c r="A81" s="25" t="s">
        <v>17</v>
      </c>
      <c r="B81" s="23">
        <f t="shared" si="2"/>
        <v>0</v>
      </c>
      <c r="C81" s="23">
        <f>'Input Chiller Measures'!B34</f>
        <v>29</v>
      </c>
      <c r="D81" s="23" t="str">
        <f>'Input Chiller Measures'!C34</f>
        <v/>
      </c>
      <c r="E81" s="23" t="str">
        <f>'Input Chiller Measures'!F34</f>
        <v/>
      </c>
      <c r="F81" s="24">
        <f>'Input Chiller Measures'!G34</f>
        <v>0</v>
      </c>
      <c r="G81" s="24" t="str">
        <f>'Input Chiller Measures'!O34</f>
        <v/>
      </c>
      <c r="H81" s="92" t="str">
        <f>'Input Chiller Measures'!P34</f>
        <v/>
      </c>
      <c r="I81" s="38" t="str">
        <f>IFERROR(M81*MIN(Table_Measure_Caps[[#Totals],[Estimated Raw Incentive Total]], Table_Measure_Caps[[#Totals],[Gross Measure Cost Total]], Value_Project_CAP)/Table_Measure_Caps[[#Totals],[Estimated Raw Incentive Total]], "")</f>
        <v/>
      </c>
      <c r="J81" s="23">
        <f>'Input Chiller Measures'!L34</f>
        <v>0</v>
      </c>
      <c r="K81" s="22" t="str">
        <f t="shared" si="3"/>
        <v>Version 2.1</v>
      </c>
      <c r="L81" s="63" t="str">
        <f>IF(ISNUMBER($D81)=TRUE,'Input Chiller Measures'!E34,"")</f>
        <v/>
      </c>
      <c r="M81" s="62" t="str">
        <f>'Input Chiller Measures'!N34</f>
        <v/>
      </c>
    </row>
    <row r="82" spans="1:13" x14ac:dyDescent="0.2">
      <c r="A82" s="25" t="s">
        <v>17</v>
      </c>
      <c r="B82" s="23">
        <f t="shared" si="2"/>
        <v>0</v>
      </c>
      <c r="C82" s="23">
        <f>'Input Chiller Measures'!B35</f>
        <v>30</v>
      </c>
      <c r="D82" s="23" t="str">
        <f>'Input Chiller Measures'!C35</f>
        <v/>
      </c>
      <c r="E82" s="23" t="str">
        <f>'Input Chiller Measures'!F35</f>
        <v/>
      </c>
      <c r="F82" s="24">
        <f>'Input Chiller Measures'!G35</f>
        <v>0</v>
      </c>
      <c r="G82" s="24" t="str">
        <f>'Input Chiller Measures'!O35</f>
        <v/>
      </c>
      <c r="H82" s="92" t="str">
        <f>'Input Chiller Measures'!P35</f>
        <v/>
      </c>
      <c r="I82" s="38" t="str">
        <f>IFERROR(M82*MIN(Table_Measure_Caps[[#Totals],[Estimated Raw Incentive Total]], Table_Measure_Caps[[#Totals],[Gross Measure Cost Total]], Value_Project_CAP)/Table_Measure_Caps[[#Totals],[Estimated Raw Incentive Total]], "")</f>
        <v/>
      </c>
      <c r="J82" s="23">
        <f>'Input Chiller Measures'!L35</f>
        <v>0</v>
      </c>
      <c r="K82" s="22" t="str">
        <f t="shared" si="3"/>
        <v>Version 2.1</v>
      </c>
      <c r="L82" s="63" t="str">
        <f>IF(ISNUMBER($D82)=TRUE,'Input Chiller Measures'!E35,"")</f>
        <v/>
      </c>
      <c r="M82" s="62" t="str">
        <f>'Input Chiller Measures'!N35</f>
        <v/>
      </c>
    </row>
    <row r="83" spans="1:13" x14ac:dyDescent="0.2">
      <c r="A83" s="25" t="s">
        <v>17</v>
      </c>
      <c r="B83" s="23">
        <f t="shared" si="2"/>
        <v>0</v>
      </c>
      <c r="C83" s="23">
        <f>'Input Chiller Measures'!B36</f>
        <v>31</v>
      </c>
      <c r="D83" s="23" t="str">
        <f>'Input Chiller Measures'!C36</f>
        <v/>
      </c>
      <c r="E83" s="23" t="str">
        <f>'Input Chiller Measures'!F36</f>
        <v/>
      </c>
      <c r="F83" s="24">
        <f>'Input Chiller Measures'!G36</f>
        <v>0</v>
      </c>
      <c r="G83" s="24" t="str">
        <f>'Input Chiller Measures'!O36</f>
        <v/>
      </c>
      <c r="H83" s="92" t="str">
        <f>'Input Chiller Measures'!P36</f>
        <v/>
      </c>
      <c r="I83" s="38" t="str">
        <f>IFERROR(M83*MIN(Table_Measure_Caps[[#Totals],[Estimated Raw Incentive Total]], Table_Measure_Caps[[#Totals],[Gross Measure Cost Total]], Value_Project_CAP)/Table_Measure_Caps[[#Totals],[Estimated Raw Incentive Total]], "")</f>
        <v/>
      </c>
      <c r="J83" s="23">
        <f>'Input Chiller Measures'!L36</f>
        <v>0</v>
      </c>
      <c r="K83" s="22" t="str">
        <f t="shared" si="3"/>
        <v>Version 2.1</v>
      </c>
      <c r="L83" s="63" t="str">
        <f>IF(ISNUMBER($D83)=TRUE,'Input Chiller Measures'!E36,"")</f>
        <v/>
      </c>
      <c r="M83" s="62" t="str">
        <f>'Input Chiller Measures'!N36</f>
        <v/>
      </c>
    </row>
    <row r="84" spans="1:13" x14ac:dyDescent="0.2">
      <c r="A84" s="25" t="s">
        <v>17</v>
      </c>
      <c r="B84" s="23">
        <f t="shared" si="2"/>
        <v>0</v>
      </c>
      <c r="C84" s="23">
        <f>'Input Chiller Measures'!B37</f>
        <v>32</v>
      </c>
      <c r="D84" s="23" t="str">
        <f>'Input Chiller Measures'!C37</f>
        <v/>
      </c>
      <c r="E84" s="23" t="str">
        <f>'Input Chiller Measures'!F37</f>
        <v/>
      </c>
      <c r="F84" s="24">
        <f>'Input Chiller Measures'!G37</f>
        <v>0</v>
      </c>
      <c r="G84" s="24" t="str">
        <f>'Input Chiller Measures'!O37</f>
        <v/>
      </c>
      <c r="H84" s="92" t="str">
        <f>'Input Chiller Measures'!P37</f>
        <v/>
      </c>
      <c r="I84" s="38" t="str">
        <f>IFERROR(M84*MIN(Table_Measure_Caps[[#Totals],[Estimated Raw Incentive Total]], Table_Measure_Caps[[#Totals],[Gross Measure Cost Total]], Value_Project_CAP)/Table_Measure_Caps[[#Totals],[Estimated Raw Incentive Total]], "")</f>
        <v/>
      </c>
      <c r="J84" s="23">
        <f>'Input Chiller Measures'!L37</f>
        <v>0</v>
      </c>
      <c r="K84" s="22" t="str">
        <f t="shared" si="3"/>
        <v>Version 2.1</v>
      </c>
      <c r="L84" s="63" t="str">
        <f>IF(ISNUMBER($D84)=TRUE,'Input Chiller Measures'!E37,"")</f>
        <v/>
      </c>
      <c r="M84" s="62" t="str">
        <f>'Input Chiller Measures'!N37</f>
        <v/>
      </c>
    </row>
    <row r="85" spans="1:13" x14ac:dyDescent="0.2">
      <c r="A85" s="25" t="s">
        <v>17</v>
      </c>
      <c r="B85" s="23">
        <f t="shared" si="2"/>
        <v>0</v>
      </c>
      <c r="C85" s="23">
        <f>'Input Chiller Measures'!B38</f>
        <v>33</v>
      </c>
      <c r="D85" s="23" t="str">
        <f>'Input Chiller Measures'!C38</f>
        <v/>
      </c>
      <c r="E85" s="23" t="str">
        <f>'Input Chiller Measures'!F38</f>
        <v/>
      </c>
      <c r="F85" s="24">
        <f>'Input Chiller Measures'!G38</f>
        <v>0</v>
      </c>
      <c r="G85" s="24" t="str">
        <f>'Input Chiller Measures'!O38</f>
        <v/>
      </c>
      <c r="H85" s="92" t="str">
        <f>'Input Chiller Measures'!P38</f>
        <v/>
      </c>
      <c r="I85" s="38" t="str">
        <f>IFERROR(M85*MIN(Table_Measure_Caps[[#Totals],[Estimated Raw Incentive Total]], Table_Measure_Caps[[#Totals],[Gross Measure Cost Total]], Value_Project_CAP)/Table_Measure_Caps[[#Totals],[Estimated Raw Incentive Total]], "")</f>
        <v/>
      </c>
      <c r="J85" s="23">
        <f>'Input Chiller Measures'!L38</f>
        <v>0</v>
      </c>
      <c r="K85" s="22" t="str">
        <f t="shared" si="3"/>
        <v>Version 2.1</v>
      </c>
      <c r="L85" s="63" t="str">
        <f>IF(ISNUMBER($D85)=TRUE,'Input Chiller Measures'!E38,"")</f>
        <v/>
      </c>
      <c r="M85" s="62" t="str">
        <f>'Input Chiller Measures'!N38</f>
        <v/>
      </c>
    </row>
    <row r="86" spans="1:13" x14ac:dyDescent="0.2">
      <c r="A86" s="25" t="s">
        <v>17</v>
      </c>
      <c r="B86" s="23">
        <f t="shared" si="2"/>
        <v>0</v>
      </c>
      <c r="C86" s="23">
        <f>'Input Chiller Measures'!B39</f>
        <v>34</v>
      </c>
      <c r="D86" s="23" t="str">
        <f>'Input Chiller Measures'!C39</f>
        <v/>
      </c>
      <c r="E86" s="23" t="str">
        <f>'Input Chiller Measures'!F39</f>
        <v/>
      </c>
      <c r="F86" s="24">
        <f>'Input Chiller Measures'!G39</f>
        <v>0</v>
      </c>
      <c r="G86" s="24" t="str">
        <f>'Input Chiller Measures'!O39</f>
        <v/>
      </c>
      <c r="H86" s="92" t="str">
        <f>'Input Chiller Measures'!P39</f>
        <v/>
      </c>
      <c r="I86" s="38" t="str">
        <f>IFERROR(M86*MIN(Table_Measure_Caps[[#Totals],[Estimated Raw Incentive Total]], Table_Measure_Caps[[#Totals],[Gross Measure Cost Total]], Value_Project_CAP)/Table_Measure_Caps[[#Totals],[Estimated Raw Incentive Total]], "")</f>
        <v/>
      </c>
      <c r="J86" s="23">
        <f>'Input Chiller Measures'!L39</f>
        <v>0</v>
      </c>
      <c r="K86" s="22" t="str">
        <f t="shared" si="3"/>
        <v>Version 2.1</v>
      </c>
      <c r="L86" s="63" t="str">
        <f>IF(ISNUMBER($D86)=TRUE,'Input Chiller Measures'!E39,"")</f>
        <v/>
      </c>
      <c r="M86" s="62" t="str">
        <f>'Input Chiller Measures'!N39</f>
        <v/>
      </c>
    </row>
    <row r="87" spans="1:13" x14ac:dyDescent="0.2">
      <c r="A87" s="25" t="s">
        <v>17</v>
      </c>
      <c r="B87" s="23">
        <f t="shared" si="2"/>
        <v>0</v>
      </c>
      <c r="C87" s="23">
        <f>'Input Chiller Measures'!B40</f>
        <v>35</v>
      </c>
      <c r="D87" s="23" t="str">
        <f>'Input Chiller Measures'!C40</f>
        <v/>
      </c>
      <c r="E87" s="23" t="str">
        <f>'Input Chiller Measures'!F40</f>
        <v/>
      </c>
      <c r="F87" s="24">
        <f>'Input Chiller Measures'!G40</f>
        <v>0</v>
      </c>
      <c r="G87" s="24" t="str">
        <f>'Input Chiller Measures'!O40</f>
        <v/>
      </c>
      <c r="H87" s="92" t="str">
        <f>'Input Chiller Measures'!P40</f>
        <v/>
      </c>
      <c r="I87" s="38" t="str">
        <f>IFERROR(M87*MIN(Table_Measure_Caps[[#Totals],[Estimated Raw Incentive Total]], Table_Measure_Caps[[#Totals],[Gross Measure Cost Total]], Value_Project_CAP)/Table_Measure_Caps[[#Totals],[Estimated Raw Incentive Total]], "")</f>
        <v/>
      </c>
      <c r="J87" s="23">
        <f>'Input Chiller Measures'!L40</f>
        <v>0</v>
      </c>
      <c r="K87" s="22" t="str">
        <f t="shared" si="3"/>
        <v>Version 2.1</v>
      </c>
      <c r="L87" s="63" t="str">
        <f>IF(ISNUMBER($D87)=TRUE,'Input Chiller Measures'!E40,"")</f>
        <v/>
      </c>
      <c r="M87" s="62" t="str">
        <f>'Input Chiller Measures'!N40</f>
        <v/>
      </c>
    </row>
    <row r="88" spans="1:13" x14ac:dyDescent="0.2">
      <c r="A88" s="25" t="s">
        <v>17</v>
      </c>
      <c r="B88" s="23">
        <f t="shared" si="2"/>
        <v>0</v>
      </c>
      <c r="C88" s="23">
        <f>'Input Chiller Measures'!B41</f>
        <v>36</v>
      </c>
      <c r="D88" s="23" t="str">
        <f>'Input Chiller Measures'!C41</f>
        <v/>
      </c>
      <c r="E88" s="23" t="str">
        <f>'Input Chiller Measures'!F41</f>
        <v/>
      </c>
      <c r="F88" s="24">
        <f>'Input Chiller Measures'!G41</f>
        <v>0</v>
      </c>
      <c r="G88" s="24" t="str">
        <f>'Input Chiller Measures'!O41</f>
        <v/>
      </c>
      <c r="H88" s="92" t="str">
        <f>'Input Chiller Measures'!P41</f>
        <v/>
      </c>
      <c r="I88" s="38" t="str">
        <f>IFERROR(M88*MIN(Table_Measure_Caps[[#Totals],[Estimated Raw Incentive Total]], Table_Measure_Caps[[#Totals],[Gross Measure Cost Total]], Value_Project_CAP)/Table_Measure_Caps[[#Totals],[Estimated Raw Incentive Total]], "")</f>
        <v/>
      </c>
      <c r="J88" s="23">
        <f>'Input Chiller Measures'!L41</f>
        <v>0</v>
      </c>
      <c r="K88" s="22" t="str">
        <f t="shared" si="3"/>
        <v>Version 2.1</v>
      </c>
      <c r="L88" s="63" t="str">
        <f>IF(ISNUMBER($D88)=TRUE,'Input Chiller Measures'!E41,"")</f>
        <v/>
      </c>
      <c r="M88" s="62" t="str">
        <f>'Input Chiller Measures'!N41</f>
        <v/>
      </c>
    </row>
    <row r="89" spans="1:13" x14ac:dyDescent="0.2">
      <c r="A89" s="25" t="s">
        <v>17</v>
      </c>
      <c r="B89" s="23">
        <f t="shared" si="2"/>
        <v>0</v>
      </c>
      <c r="C89" s="23">
        <f>'Input Chiller Measures'!B42</f>
        <v>37</v>
      </c>
      <c r="D89" s="23" t="str">
        <f>'Input Chiller Measures'!C42</f>
        <v/>
      </c>
      <c r="E89" s="23" t="str">
        <f>'Input Chiller Measures'!F42</f>
        <v/>
      </c>
      <c r="F89" s="24">
        <f>'Input Chiller Measures'!G42</f>
        <v>0</v>
      </c>
      <c r="G89" s="24" t="str">
        <f>'Input Chiller Measures'!O42</f>
        <v/>
      </c>
      <c r="H89" s="92" t="str">
        <f>'Input Chiller Measures'!P42</f>
        <v/>
      </c>
      <c r="I89" s="38" t="str">
        <f>IFERROR(M89*MIN(Table_Measure_Caps[[#Totals],[Estimated Raw Incentive Total]], Table_Measure_Caps[[#Totals],[Gross Measure Cost Total]], Value_Project_CAP)/Table_Measure_Caps[[#Totals],[Estimated Raw Incentive Total]], "")</f>
        <v/>
      </c>
      <c r="J89" s="23">
        <f>'Input Chiller Measures'!L42</f>
        <v>0</v>
      </c>
      <c r="K89" s="22" t="str">
        <f t="shared" si="3"/>
        <v>Version 2.1</v>
      </c>
      <c r="L89" s="63" t="str">
        <f>IF(ISNUMBER($D89)=TRUE,'Input Chiller Measures'!E42,"")</f>
        <v/>
      </c>
      <c r="M89" s="62" t="str">
        <f>'Input Chiller Measures'!N42</f>
        <v/>
      </c>
    </row>
    <row r="90" spans="1:13" x14ac:dyDescent="0.2">
      <c r="A90" s="25" t="s">
        <v>17</v>
      </c>
      <c r="B90" s="23">
        <f t="shared" si="2"/>
        <v>0</v>
      </c>
      <c r="C90" s="23">
        <f>'Input Chiller Measures'!B43</f>
        <v>38</v>
      </c>
      <c r="D90" s="23" t="str">
        <f>'Input Chiller Measures'!C43</f>
        <v/>
      </c>
      <c r="E90" s="23" t="str">
        <f>'Input Chiller Measures'!F43</f>
        <v/>
      </c>
      <c r="F90" s="24">
        <f>'Input Chiller Measures'!G43</f>
        <v>0</v>
      </c>
      <c r="G90" s="24" t="str">
        <f>'Input Chiller Measures'!O43</f>
        <v/>
      </c>
      <c r="H90" s="92" t="str">
        <f>'Input Chiller Measures'!P43</f>
        <v/>
      </c>
      <c r="I90" s="38" t="str">
        <f>IFERROR(M90*MIN(Table_Measure_Caps[[#Totals],[Estimated Raw Incentive Total]], Table_Measure_Caps[[#Totals],[Gross Measure Cost Total]], Value_Project_CAP)/Table_Measure_Caps[[#Totals],[Estimated Raw Incentive Total]], "")</f>
        <v/>
      </c>
      <c r="J90" s="23">
        <f>'Input Chiller Measures'!L43</f>
        <v>0</v>
      </c>
      <c r="K90" s="22" t="str">
        <f t="shared" si="3"/>
        <v>Version 2.1</v>
      </c>
      <c r="L90" s="63" t="str">
        <f>IF(ISNUMBER($D90)=TRUE,'Input Chiller Measures'!E43,"")</f>
        <v/>
      </c>
      <c r="M90" s="62" t="str">
        <f>'Input Chiller Measures'!N43</f>
        <v/>
      </c>
    </row>
    <row r="91" spans="1:13" x14ac:dyDescent="0.2">
      <c r="A91" s="25" t="s">
        <v>17</v>
      </c>
      <c r="B91" s="23">
        <f t="shared" si="2"/>
        <v>0</v>
      </c>
      <c r="C91" s="23">
        <f>'Input Chiller Measures'!B44</f>
        <v>39</v>
      </c>
      <c r="D91" s="23" t="str">
        <f>'Input Chiller Measures'!C44</f>
        <v/>
      </c>
      <c r="E91" s="23" t="str">
        <f>'Input Chiller Measures'!F44</f>
        <v/>
      </c>
      <c r="F91" s="24">
        <f>'Input Chiller Measures'!G44</f>
        <v>0</v>
      </c>
      <c r="G91" s="24" t="str">
        <f>'Input Chiller Measures'!O44</f>
        <v/>
      </c>
      <c r="H91" s="92" t="str">
        <f>'Input Chiller Measures'!P44</f>
        <v/>
      </c>
      <c r="I91" s="38" t="str">
        <f>IFERROR(M91*MIN(Table_Measure_Caps[[#Totals],[Estimated Raw Incentive Total]], Table_Measure_Caps[[#Totals],[Gross Measure Cost Total]], Value_Project_CAP)/Table_Measure_Caps[[#Totals],[Estimated Raw Incentive Total]], "")</f>
        <v/>
      </c>
      <c r="J91" s="23">
        <f>'Input Chiller Measures'!L44</f>
        <v>0</v>
      </c>
      <c r="K91" s="22" t="str">
        <f t="shared" si="3"/>
        <v>Version 2.1</v>
      </c>
      <c r="L91" s="63" t="str">
        <f>IF(ISNUMBER($D91)=TRUE,'Input Chiller Measures'!E44,"")</f>
        <v/>
      </c>
      <c r="M91" s="62" t="str">
        <f>'Input Chiller Measures'!N44</f>
        <v/>
      </c>
    </row>
    <row r="92" spans="1:13" x14ac:dyDescent="0.2">
      <c r="A92" s="25" t="s">
        <v>17</v>
      </c>
      <c r="B92" s="23">
        <f t="shared" si="2"/>
        <v>0</v>
      </c>
      <c r="C92" s="23">
        <f>'Input Chiller Measures'!B45</f>
        <v>40</v>
      </c>
      <c r="D92" s="23" t="str">
        <f>'Input Chiller Measures'!C45</f>
        <v/>
      </c>
      <c r="E92" s="23" t="str">
        <f>'Input Chiller Measures'!F45</f>
        <v/>
      </c>
      <c r="F92" s="24">
        <f>'Input Chiller Measures'!G45</f>
        <v>0</v>
      </c>
      <c r="G92" s="24" t="str">
        <f>'Input Chiller Measures'!O45</f>
        <v/>
      </c>
      <c r="H92" s="92" t="str">
        <f>'Input Chiller Measures'!P45</f>
        <v/>
      </c>
      <c r="I92" s="38" t="str">
        <f>IFERROR(M92*MIN(Table_Measure_Caps[[#Totals],[Estimated Raw Incentive Total]], Table_Measure_Caps[[#Totals],[Gross Measure Cost Total]], Value_Project_CAP)/Table_Measure_Caps[[#Totals],[Estimated Raw Incentive Total]], "")</f>
        <v/>
      </c>
      <c r="J92" s="23">
        <f>'Input Chiller Measures'!L45</f>
        <v>0</v>
      </c>
      <c r="K92" s="22" t="str">
        <f t="shared" si="3"/>
        <v>Version 2.1</v>
      </c>
      <c r="L92" s="63" t="str">
        <f>IF(ISNUMBER($D92)=TRUE,'Input Chiller Measures'!E45,"")</f>
        <v/>
      </c>
      <c r="M92" s="62" t="str">
        <f>'Input Chiller Measures'!N45</f>
        <v/>
      </c>
    </row>
    <row r="93" spans="1:13" x14ac:dyDescent="0.2">
      <c r="A93" s="25" t="s">
        <v>17</v>
      </c>
      <c r="B93" s="23">
        <f t="shared" si="2"/>
        <v>0</v>
      </c>
      <c r="C93" s="23">
        <f>'Input Chiller Measures'!B46</f>
        <v>41</v>
      </c>
      <c r="D93" s="23" t="str">
        <f>'Input Chiller Measures'!C46</f>
        <v/>
      </c>
      <c r="E93" s="23" t="str">
        <f>'Input Chiller Measures'!F46</f>
        <v/>
      </c>
      <c r="F93" s="24">
        <f>'Input Chiller Measures'!G46</f>
        <v>0</v>
      </c>
      <c r="G93" s="24" t="str">
        <f>'Input Chiller Measures'!O46</f>
        <v/>
      </c>
      <c r="H93" s="92" t="str">
        <f>'Input Chiller Measures'!P46</f>
        <v/>
      </c>
      <c r="I93" s="38" t="str">
        <f>IFERROR(M93*MIN(Table_Measure_Caps[[#Totals],[Estimated Raw Incentive Total]], Table_Measure_Caps[[#Totals],[Gross Measure Cost Total]], Value_Project_CAP)/Table_Measure_Caps[[#Totals],[Estimated Raw Incentive Total]], "")</f>
        <v/>
      </c>
      <c r="J93" s="23">
        <f>'Input Chiller Measures'!L46</f>
        <v>0</v>
      </c>
      <c r="K93" s="22" t="str">
        <f t="shared" si="3"/>
        <v>Version 2.1</v>
      </c>
      <c r="L93" s="63" t="str">
        <f>IF(ISNUMBER($D93)=TRUE,'Input Chiller Measures'!E46,"")</f>
        <v/>
      </c>
      <c r="M93" s="62" t="str">
        <f>'Input Chiller Measures'!N46</f>
        <v/>
      </c>
    </row>
    <row r="94" spans="1:13" x14ac:dyDescent="0.2">
      <c r="A94" s="25" t="s">
        <v>17</v>
      </c>
      <c r="B94" s="23">
        <f t="shared" si="2"/>
        <v>0</v>
      </c>
      <c r="C94" s="23">
        <f>'Input Chiller Measures'!B47</f>
        <v>42</v>
      </c>
      <c r="D94" s="23" t="str">
        <f>'Input Chiller Measures'!C47</f>
        <v/>
      </c>
      <c r="E94" s="23" t="str">
        <f>'Input Chiller Measures'!F47</f>
        <v/>
      </c>
      <c r="F94" s="24">
        <f>'Input Chiller Measures'!G47</f>
        <v>0</v>
      </c>
      <c r="G94" s="24" t="str">
        <f>'Input Chiller Measures'!O47</f>
        <v/>
      </c>
      <c r="H94" s="92" t="str">
        <f>'Input Chiller Measures'!P47</f>
        <v/>
      </c>
      <c r="I94" s="38" t="str">
        <f>IFERROR(M94*MIN(Table_Measure_Caps[[#Totals],[Estimated Raw Incentive Total]], Table_Measure_Caps[[#Totals],[Gross Measure Cost Total]], Value_Project_CAP)/Table_Measure_Caps[[#Totals],[Estimated Raw Incentive Total]], "")</f>
        <v/>
      </c>
      <c r="J94" s="23">
        <f>'Input Chiller Measures'!L47</f>
        <v>0</v>
      </c>
      <c r="K94" s="22" t="str">
        <f t="shared" si="3"/>
        <v>Version 2.1</v>
      </c>
      <c r="L94" s="63" t="str">
        <f>IF(ISNUMBER($D94)=TRUE,'Input Chiller Measures'!E47,"")</f>
        <v/>
      </c>
      <c r="M94" s="62" t="str">
        <f>'Input Chiller Measures'!N47</f>
        <v/>
      </c>
    </row>
    <row r="95" spans="1:13" x14ac:dyDescent="0.2">
      <c r="A95" s="25" t="s">
        <v>17</v>
      </c>
      <c r="B95" s="23">
        <f t="shared" si="2"/>
        <v>0</v>
      </c>
      <c r="C95" s="23">
        <f>'Input Chiller Measures'!B48</f>
        <v>43</v>
      </c>
      <c r="D95" s="23" t="str">
        <f>'Input Chiller Measures'!C48</f>
        <v/>
      </c>
      <c r="E95" s="23" t="str">
        <f>'Input Chiller Measures'!F48</f>
        <v/>
      </c>
      <c r="F95" s="24">
        <f>'Input Chiller Measures'!G48</f>
        <v>0</v>
      </c>
      <c r="G95" s="24" t="str">
        <f>'Input Chiller Measures'!O48</f>
        <v/>
      </c>
      <c r="H95" s="92" t="str">
        <f>'Input Chiller Measures'!P48</f>
        <v/>
      </c>
      <c r="I95" s="38" t="str">
        <f>IFERROR(M95*MIN(Table_Measure_Caps[[#Totals],[Estimated Raw Incentive Total]], Table_Measure_Caps[[#Totals],[Gross Measure Cost Total]], Value_Project_CAP)/Table_Measure_Caps[[#Totals],[Estimated Raw Incentive Total]], "")</f>
        <v/>
      </c>
      <c r="J95" s="23">
        <f>'Input Chiller Measures'!L48</f>
        <v>0</v>
      </c>
      <c r="K95" s="22" t="str">
        <f t="shared" si="3"/>
        <v>Version 2.1</v>
      </c>
      <c r="L95" s="63" t="str">
        <f>IF(ISNUMBER($D95)=TRUE,'Input Chiller Measures'!E48,"")</f>
        <v/>
      </c>
      <c r="M95" s="62" t="str">
        <f>'Input Chiller Measures'!N48</f>
        <v/>
      </c>
    </row>
    <row r="96" spans="1:13" x14ac:dyDescent="0.2">
      <c r="A96" s="25" t="s">
        <v>17</v>
      </c>
      <c r="B96" s="23">
        <f t="shared" si="2"/>
        <v>0</v>
      </c>
      <c r="C96" s="23">
        <f>'Input Chiller Measures'!B49</f>
        <v>44</v>
      </c>
      <c r="D96" s="23" t="str">
        <f>'Input Chiller Measures'!C49</f>
        <v/>
      </c>
      <c r="E96" s="23" t="str">
        <f>'Input Chiller Measures'!F49</f>
        <v/>
      </c>
      <c r="F96" s="24">
        <f>'Input Chiller Measures'!G49</f>
        <v>0</v>
      </c>
      <c r="G96" s="24" t="str">
        <f>'Input Chiller Measures'!O49</f>
        <v/>
      </c>
      <c r="H96" s="92" t="str">
        <f>'Input Chiller Measures'!P49</f>
        <v/>
      </c>
      <c r="I96" s="38" t="str">
        <f>IFERROR(M96*MIN(Table_Measure_Caps[[#Totals],[Estimated Raw Incentive Total]], Table_Measure_Caps[[#Totals],[Gross Measure Cost Total]], Value_Project_CAP)/Table_Measure_Caps[[#Totals],[Estimated Raw Incentive Total]], "")</f>
        <v/>
      </c>
      <c r="J96" s="23">
        <f>'Input Chiller Measures'!L49</f>
        <v>0</v>
      </c>
      <c r="K96" s="22" t="str">
        <f t="shared" si="3"/>
        <v>Version 2.1</v>
      </c>
      <c r="L96" s="63" t="str">
        <f>IF(ISNUMBER($D96)=TRUE,'Input Chiller Measures'!E49,"")</f>
        <v/>
      </c>
      <c r="M96" s="62" t="str">
        <f>'Input Chiller Measures'!N49</f>
        <v/>
      </c>
    </row>
    <row r="97" spans="1:13" x14ac:dyDescent="0.2">
      <c r="A97" s="25" t="s">
        <v>17</v>
      </c>
      <c r="B97" s="23">
        <f t="shared" si="2"/>
        <v>0</v>
      </c>
      <c r="C97" s="23">
        <f>'Input Chiller Measures'!B50</f>
        <v>45</v>
      </c>
      <c r="D97" s="23" t="str">
        <f>'Input Chiller Measures'!C50</f>
        <v/>
      </c>
      <c r="E97" s="23" t="str">
        <f>'Input Chiller Measures'!F50</f>
        <v/>
      </c>
      <c r="F97" s="24">
        <f>'Input Chiller Measures'!G50</f>
        <v>0</v>
      </c>
      <c r="G97" s="24" t="str">
        <f>'Input Chiller Measures'!O50</f>
        <v/>
      </c>
      <c r="H97" s="92" t="str">
        <f>'Input Chiller Measures'!P50</f>
        <v/>
      </c>
      <c r="I97" s="38" t="str">
        <f>IFERROR(M97*MIN(Table_Measure_Caps[[#Totals],[Estimated Raw Incentive Total]], Table_Measure_Caps[[#Totals],[Gross Measure Cost Total]], Value_Project_CAP)/Table_Measure_Caps[[#Totals],[Estimated Raw Incentive Total]], "")</f>
        <v/>
      </c>
      <c r="J97" s="23">
        <f>'Input Chiller Measures'!L50</f>
        <v>0</v>
      </c>
      <c r="K97" s="22" t="str">
        <f t="shared" si="3"/>
        <v>Version 2.1</v>
      </c>
      <c r="L97" s="63" t="str">
        <f>IF(ISNUMBER($D97)=TRUE,'Input Chiller Measures'!E50,"")</f>
        <v/>
      </c>
      <c r="M97" s="62" t="str">
        <f>'Input Chiller Measures'!N50</f>
        <v/>
      </c>
    </row>
    <row r="98" spans="1:13" x14ac:dyDescent="0.2">
      <c r="A98" s="25" t="s">
        <v>17</v>
      </c>
      <c r="B98" s="23">
        <f t="shared" si="2"/>
        <v>0</v>
      </c>
      <c r="C98" s="23">
        <f>'Input Chiller Measures'!B51</f>
        <v>46</v>
      </c>
      <c r="D98" s="23" t="str">
        <f>'Input Chiller Measures'!C51</f>
        <v/>
      </c>
      <c r="E98" s="23" t="str">
        <f>'Input Chiller Measures'!F51</f>
        <v/>
      </c>
      <c r="F98" s="24">
        <f>'Input Chiller Measures'!G51</f>
        <v>0</v>
      </c>
      <c r="G98" s="24" t="str">
        <f>'Input Chiller Measures'!O51</f>
        <v/>
      </c>
      <c r="H98" s="92" t="str">
        <f>'Input Chiller Measures'!P51</f>
        <v/>
      </c>
      <c r="I98" s="38" t="str">
        <f>IFERROR(M98*MIN(Table_Measure_Caps[[#Totals],[Estimated Raw Incentive Total]], Table_Measure_Caps[[#Totals],[Gross Measure Cost Total]], Value_Project_CAP)/Table_Measure_Caps[[#Totals],[Estimated Raw Incentive Total]], "")</f>
        <v/>
      </c>
      <c r="J98" s="23">
        <f>'Input Chiller Measures'!L51</f>
        <v>0</v>
      </c>
      <c r="K98" s="22" t="str">
        <f t="shared" si="3"/>
        <v>Version 2.1</v>
      </c>
      <c r="L98" s="63" t="str">
        <f>IF(ISNUMBER($D98)=TRUE,'Input Chiller Measures'!E51,"")</f>
        <v/>
      </c>
      <c r="M98" s="62" t="str">
        <f>'Input Chiller Measures'!N51</f>
        <v/>
      </c>
    </row>
    <row r="99" spans="1:13" x14ac:dyDescent="0.2">
      <c r="A99" s="25" t="s">
        <v>17</v>
      </c>
      <c r="B99" s="23">
        <f t="shared" si="2"/>
        <v>0</v>
      </c>
      <c r="C99" s="23">
        <f>'Input Chiller Measures'!B52</f>
        <v>47</v>
      </c>
      <c r="D99" s="23" t="str">
        <f>'Input Chiller Measures'!C52</f>
        <v/>
      </c>
      <c r="E99" s="23" t="str">
        <f>'Input Chiller Measures'!F52</f>
        <v/>
      </c>
      <c r="F99" s="24">
        <f>'Input Chiller Measures'!G52</f>
        <v>0</v>
      </c>
      <c r="G99" s="24" t="str">
        <f>'Input Chiller Measures'!O52</f>
        <v/>
      </c>
      <c r="H99" s="92" t="str">
        <f>'Input Chiller Measures'!P52</f>
        <v/>
      </c>
      <c r="I99" s="38" t="str">
        <f>IFERROR(M99*MIN(Table_Measure_Caps[[#Totals],[Estimated Raw Incentive Total]], Table_Measure_Caps[[#Totals],[Gross Measure Cost Total]], Value_Project_CAP)/Table_Measure_Caps[[#Totals],[Estimated Raw Incentive Total]], "")</f>
        <v/>
      </c>
      <c r="J99" s="23">
        <f>'Input Chiller Measures'!L52</f>
        <v>0</v>
      </c>
      <c r="K99" s="22" t="str">
        <f t="shared" si="3"/>
        <v>Version 2.1</v>
      </c>
      <c r="L99" s="63" t="str">
        <f>IF(ISNUMBER($D99)=TRUE,'Input Chiller Measures'!E52,"")</f>
        <v/>
      </c>
      <c r="M99" s="62" t="str">
        <f>'Input Chiller Measures'!N52</f>
        <v/>
      </c>
    </row>
    <row r="100" spans="1:13" x14ac:dyDescent="0.2">
      <c r="A100" s="25" t="s">
        <v>17</v>
      </c>
      <c r="B100" s="23">
        <f t="shared" si="2"/>
        <v>0</v>
      </c>
      <c r="C100" s="23">
        <f>'Input Chiller Measures'!B53</f>
        <v>48</v>
      </c>
      <c r="D100" s="23" t="str">
        <f>'Input Chiller Measures'!C53</f>
        <v/>
      </c>
      <c r="E100" s="23" t="str">
        <f>'Input Chiller Measures'!F53</f>
        <v/>
      </c>
      <c r="F100" s="24">
        <f>'Input Chiller Measures'!G53</f>
        <v>0</v>
      </c>
      <c r="G100" s="24" t="str">
        <f>'Input Chiller Measures'!O53</f>
        <v/>
      </c>
      <c r="H100" s="92" t="str">
        <f>'Input Chiller Measures'!P53</f>
        <v/>
      </c>
      <c r="I100" s="38" t="str">
        <f>IFERROR(M100*MIN(Table_Measure_Caps[[#Totals],[Estimated Raw Incentive Total]], Table_Measure_Caps[[#Totals],[Gross Measure Cost Total]], Value_Project_CAP)/Table_Measure_Caps[[#Totals],[Estimated Raw Incentive Total]], "")</f>
        <v/>
      </c>
      <c r="J100" s="23">
        <f>'Input Chiller Measures'!L53</f>
        <v>0</v>
      </c>
      <c r="K100" s="22" t="str">
        <f t="shared" si="3"/>
        <v>Version 2.1</v>
      </c>
      <c r="L100" s="63" t="str">
        <f>IF(ISNUMBER($D100)=TRUE,'Input Chiller Measures'!E53,"")</f>
        <v/>
      </c>
      <c r="M100" s="62" t="str">
        <f>'Input Chiller Measures'!N53</f>
        <v/>
      </c>
    </row>
    <row r="101" spans="1:13" x14ac:dyDescent="0.2">
      <c r="A101" s="25" t="s">
        <v>17</v>
      </c>
      <c r="B101" s="23">
        <f t="shared" si="2"/>
        <v>0</v>
      </c>
      <c r="C101" s="23">
        <f>'Input Chiller Measures'!B54</f>
        <v>49</v>
      </c>
      <c r="D101" s="23" t="str">
        <f>'Input Chiller Measures'!C54</f>
        <v/>
      </c>
      <c r="E101" s="23" t="str">
        <f>'Input Chiller Measures'!F54</f>
        <v/>
      </c>
      <c r="F101" s="24">
        <f>'Input Chiller Measures'!G54</f>
        <v>0</v>
      </c>
      <c r="G101" s="24" t="str">
        <f>'Input Chiller Measures'!O54</f>
        <v/>
      </c>
      <c r="H101" s="92" t="str">
        <f>'Input Chiller Measures'!P54</f>
        <v/>
      </c>
      <c r="I101" s="38" t="str">
        <f>IFERROR(M101*MIN(Table_Measure_Caps[[#Totals],[Estimated Raw Incentive Total]], Table_Measure_Caps[[#Totals],[Gross Measure Cost Total]], Value_Project_CAP)/Table_Measure_Caps[[#Totals],[Estimated Raw Incentive Total]], "")</f>
        <v/>
      </c>
      <c r="J101" s="23">
        <f>'Input Chiller Measures'!L54</f>
        <v>0</v>
      </c>
      <c r="K101" s="22" t="str">
        <f t="shared" si="3"/>
        <v>Version 2.1</v>
      </c>
      <c r="L101" s="63" t="str">
        <f>IF(ISNUMBER($D101)=TRUE,'Input Chiller Measures'!E54,"")</f>
        <v/>
      </c>
      <c r="M101" s="62" t="str">
        <f>'Input Chiller Measures'!N54</f>
        <v/>
      </c>
    </row>
    <row r="102" spans="1:13" x14ac:dyDescent="0.2">
      <c r="A102" s="25" t="s">
        <v>17</v>
      </c>
      <c r="B102" s="23">
        <f t="shared" si="2"/>
        <v>0</v>
      </c>
      <c r="C102" s="23">
        <f>'Input Chiller Measures'!B55</f>
        <v>50</v>
      </c>
      <c r="D102" s="23" t="str">
        <f>'Input Chiller Measures'!C55</f>
        <v/>
      </c>
      <c r="E102" s="23" t="str">
        <f>'Input Chiller Measures'!F55</f>
        <v/>
      </c>
      <c r="F102" s="24">
        <f>'Input Chiller Measures'!G55</f>
        <v>0</v>
      </c>
      <c r="G102" s="24" t="str">
        <f>'Input Chiller Measures'!O55</f>
        <v/>
      </c>
      <c r="H102" s="92" t="str">
        <f>'Input Chiller Measures'!P55</f>
        <v/>
      </c>
      <c r="I102" s="38" t="str">
        <f>IFERROR(M102*MIN(Table_Measure_Caps[[#Totals],[Estimated Raw Incentive Total]], Table_Measure_Caps[[#Totals],[Gross Measure Cost Total]], Value_Project_CAP)/Table_Measure_Caps[[#Totals],[Estimated Raw Incentive Total]], "")</f>
        <v/>
      </c>
      <c r="J102" s="23">
        <f>'Input Chiller Measures'!L55</f>
        <v>0</v>
      </c>
      <c r="K102" s="22" t="str">
        <f t="shared" si="3"/>
        <v>Version 2.1</v>
      </c>
      <c r="L102" s="63" t="str">
        <f>IF(ISNUMBER($D102)=TRUE,'Input Chiller Measures'!E55,"")</f>
        <v/>
      </c>
      <c r="M102" s="62" t="str">
        <f>'Input Chiller Measures'!N55</f>
        <v/>
      </c>
    </row>
    <row r="103" spans="1:13" hidden="1" x14ac:dyDescent="0.2">
      <c r="A103" s="8" t="s">
        <v>522</v>
      </c>
      <c r="B103" s="7">
        <f t="shared" si="0"/>
        <v>0</v>
      </c>
      <c r="C103" s="7" t="e">
        <f>#REF!</f>
        <v>#REF!</v>
      </c>
      <c r="D103" s="7" t="e">
        <f>#REF!</f>
        <v>#REF!</v>
      </c>
      <c r="E103" s="7" t="s">
        <v>523</v>
      </c>
      <c r="F103" s="9">
        <f>1</f>
        <v>1</v>
      </c>
      <c r="G103" s="9" t="e">
        <f>#REF!</f>
        <v>#REF!</v>
      </c>
      <c r="H103" s="91" t="e">
        <f>#REF!</f>
        <v>#REF!</v>
      </c>
      <c r="I103" s="37" t="str">
        <f>IFERROR(M103*MIN(Table_Measure_Caps[[#Totals],[Estimated Raw Incentive Total]], Table_Measure_Caps[[#Totals],[Gross Measure Cost Total]], Value_Project_CAP)/Table_Measure_Caps[[#Totals],[Estimated Raw Incentive Total]], "")</f>
        <v/>
      </c>
      <c r="J103" s="7" t="e">
        <f>#REF!</f>
        <v>#REF!</v>
      </c>
      <c r="K103" s="22" t="str">
        <f t="shared" si="3"/>
        <v>Version 2.1</v>
      </c>
      <c r="L103" s="56" t="e">
        <f>#REF!</f>
        <v>#REF!</v>
      </c>
      <c r="M103" s="34" t="e">
        <f>#REF!</f>
        <v>#REF!</v>
      </c>
    </row>
    <row r="104" spans="1:13" hidden="1" x14ac:dyDescent="0.2">
      <c r="A104" s="8" t="s">
        <v>522</v>
      </c>
      <c r="B104" s="7">
        <f t="shared" si="0"/>
        <v>0</v>
      </c>
      <c r="C104" s="7" t="e">
        <f>#REF!</f>
        <v>#REF!</v>
      </c>
      <c r="D104" s="7" t="e">
        <f>#REF!</f>
        <v>#REF!</v>
      </c>
      <c r="E104" s="7" t="s">
        <v>523</v>
      </c>
      <c r="F104" s="9">
        <f>1</f>
        <v>1</v>
      </c>
      <c r="G104" s="9" t="e">
        <f>#REF!</f>
        <v>#REF!</v>
      </c>
      <c r="H104" s="91" t="e">
        <f>#REF!</f>
        <v>#REF!</v>
      </c>
      <c r="I104" s="37" t="str">
        <f>IFERROR(M104*MIN(Table_Measure_Caps[[#Totals],[Estimated Raw Incentive Total]], Table_Measure_Caps[[#Totals],[Gross Measure Cost Total]], Value_Project_CAP)/Table_Measure_Caps[[#Totals],[Estimated Raw Incentive Total]], "")</f>
        <v/>
      </c>
      <c r="J104" s="7" t="e">
        <f>#REF!</f>
        <v>#REF!</v>
      </c>
      <c r="K104" s="22" t="str">
        <f t="shared" si="3"/>
        <v>Version 2.1</v>
      </c>
      <c r="L104" s="56" t="e">
        <f>#REF!</f>
        <v>#REF!</v>
      </c>
      <c r="M104" s="34" t="e">
        <f>#REF!</f>
        <v>#REF!</v>
      </c>
    </row>
    <row r="105" spans="1:13" hidden="1" x14ac:dyDescent="0.2">
      <c r="A105" s="8" t="s">
        <v>522</v>
      </c>
      <c r="B105" s="7">
        <f t="shared" ref="B105:B132" si="4">Input_ProjectNumber</f>
        <v>0</v>
      </c>
      <c r="C105" s="7" t="e">
        <f>#REF!</f>
        <v>#REF!</v>
      </c>
      <c r="D105" s="7" t="e">
        <f>#REF!</f>
        <v>#REF!</v>
      </c>
      <c r="E105" s="7" t="s">
        <v>523</v>
      </c>
      <c r="F105" s="9">
        <f>1</f>
        <v>1</v>
      </c>
      <c r="G105" s="9" t="e">
        <f>#REF!</f>
        <v>#REF!</v>
      </c>
      <c r="H105" s="91" t="e">
        <f>#REF!</f>
        <v>#REF!</v>
      </c>
      <c r="I105" s="37" t="str">
        <f>IFERROR(M105*MIN(Table_Measure_Caps[[#Totals],[Estimated Raw Incentive Total]], Table_Measure_Caps[[#Totals],[Gross Measure Cost Total]], Value_Project_CAP)/Table_Measure_Caps[[#Totals],[Estimated Raw Incentive Total]], "")</f>
        <v/>
      </c>
      <c r="J105" s="7" t="e">
        <f>#REF!</f>
        <v>#REF!</v>
      </c>
      <c r="K105" s="22" t="str">
        <f t="shared" si="3"/>
        <v>Version 2.1</v>
      </c>
      <c r="L105" s="56" t="e">
        <f>#REF!</f>
        <v>#REF!</v>
      </c>
      <c r="M105" s="34" t="e">
        <f>#REF!</f>
        <v>#REF!</v>
      </c>
    </row>
    <row r="106" spans="1:13" hidden="1" x14ac:dyDescent="0.2">
      <c r="A106" s="8" t="s">
        <v>522</v>
      </c>
      <c r="B106" s="7">
        <f t="shared" si="4"/>
        <v>0</v>
      </c>
      <c r="C106" s="7" t="e">
        <f>#REF!</f>
        <v>#REF!</v>
      </c>
      <c r="D106" s="7" t="e">
        <f>#REF!</f>
        <v>#REF!</v>
      </c>
      <c r="E106" s="7" t="s">
        <v>523</v>
      </c>
      <c r="F106" s="9">
        <f>1</f>
        <v>1</v>
      </c>
      <c r="G106" s="9" t="e">
        <f>#REF!</f>
        <v>#REF!</v>
      </c>
      <c r="H106" s="91" t="e">
        <f>#REF!</f>
        <v>#REF!</v>
      </c>
      <c r="I106" s="37" t="str">
        <f>IFERROR(M106*MIN(Table_Measure_Caps[[#Totals],[Estimated Raw Incentive Total]], Table_Measure_Caps[[#Totals],[Gross Measure Cost Total]], Value_Project_CAP)/Table_Measure_Caps[[#Totals],[Estimated Raw Incentive Total]], "")</f>
        <v/>
      </c>
      <c r="J106" s="7" t="e">
        <f>#REF!</f>
        <v>#REF!</v>
      </c>
      <c r="K106" s="22" t="str">
        <f t="shared" si="3"/>
        <v>Version 2.1</v>
      </c>
      <c r="L106" s="56" t="e">
        <f>#REF!</f>
        <v>#REF!</v>
      </c>
      <c r="M106" s="34" t="e">
        <f>#REF!</f>
        <v>#REF!</v>
      </c>
    </row>
    <row r="107" spans="1:13" hidden="1" x14ac:dyDescent="0.2">
      <c r="A107" s="8" t="s">
        <v>522</v>
      </c>
      <c r="B107" s="7">
        <f t="shared" si="4"/>
        <v>0</v>
      </c>
      <c r="C107" s="7" t="e">
        <f>#REF!</f>
        <v>#REF!</v>
      </c>
      <c r="D107" s="7" t="e">
        <f>#REF!</f>
        <v>#REF!</v>
      </c>
      <c r="E107" s="7" t="s">
        <v>523</v>
      </c>
      <c r="F107" s="9">
        <f>1</f>
        <v>1</v>
      </c>
      <c r="G107" s="9" t="e">
        <f>#REF!</f>
        <v>#REF!</v>
      </c>
      <c r="H107" s="91" t="e">
        <f>#REF!</f>
        <v>#REF!</v>
      </c>
      <c r="I107" s="37" t="str">
        <f>IFERROR(M107*MIN(Table_Measure_Caps[[#Totals],[Estimated Raw Incentive Total]], Table_Measure_Caps[[#Totals],[Gross Measure Cost Total]], Value_Project_CAP)/Table_Measure_Caps[[#Totals],[Estimated Raw Incentive Total]], "")</f>
        <v/>
      </c>
      <c r="J107" s="7" t="e">
        <f>#REF!</f>
        <v>#REF!</v>
      </c>
      <c r="K107" s="22" t="str">
        <f t="shared" si="3"/>
        <v>Version 2.1</v>
      </c>
      <c r="L107" s="56" t="e">
        <f>#REF!</f>
        <v>#REF!</v>
      </c>
      <c r="M107" s="34" t="e">
        <f>#REF!</f>
        <v>#REF!</v>
      </c>
    </row>
    <row r="108" spans="1:13" hidden="1" x14ac:dyDescent="0.2">
      <c r="A108" s="8" t="s">
        <v>522</v>
      </c>
      <c r="B108" s="7">
        <f t="shared" si="4"/>
        <v>0</v>
      </c>
      <c r="C108" s="7" t="e">
        <f>#REF!</f>
        <v>#REF!</v>
      </c>
      <c r="D108" s="7" t="e">
        <f>#REF!</f>
        <v>#REF!</v>
      </c>
      <c r="E108" s="7" t="s">
        <v>523</v>
      </c>
      <c r="F108" s="9">
        <f>1</f>
        <v>1</v>
      </c>
      <c r="G108" s="9" t="e">
        <f>#REF!</f>
        <v>#REF!</v>
      </c>
      <c r="H108" s="91" t="e">
        <f>#REF!</f>
        <v>#REF!</v>
      </c>
      <c r="I108" s="37" t="str">
        <f>IFERROR(M108*MIN(Table_Measure_Caps[[#Totals],[Estimated Raw Incentive Total]], Table_Measure_Caps[[#Totals],[Gross Measure Cost Total]], Value_Project_CAP)/Table_Measure_Caps[[#Totals],[Estimated Raw Incentive Total]], "")</f>
        <v/>
      </c>
      <c r="J108" s="7" t="e">
        <f>#REF!</f>
        <v>#REF!</v>
      </c>
      <c r="K108" s="22" t="str">
        <f t="shared" si="3"/>
        <v>Version 2.1</v>
      </c>
      <c r="L108" s="56" t="e">
        <f>#REF!</f>
        <v>#REF!</v>
      </c>
      <c r="M108" s="34" t="e">
        <f>#REF!</f>
        <v>#REF!</v>
      </c>
    </row>
    <row r="109" spans="1:13" hidden="1" x14ac:dyDescent="0.2">
      <c r="A109" s="8" t="s">
        <v>522</v>
      </c>
      <c r="B109" s="7">
        <f t="shared" si="4"/>
        <v>0</v>
      </c>
      <c r="C109" s="7" t="e">
        <f>#REF!</f>
        <v>#REF!</v>
      </c>
      <c r="D109" s="7" t="e">
        <f>#REF!</f>
        <v>#REF!</v>
      </c>
      <c r="E109" s="7" t="s">
        <v>523</v>
      </c>
      <c r="F109" s="9">
        <f>1</f>
        <v>1</v>
      </c>
      <c r="G109" s="9" t="e">
        <f>#REF!</f>
        <v>#REF!</v>
      </c>
      <c r="H109" s="91" t="e">
        <f>#REF!</f>
        <v>#REF!</v>
      </c>
      <c r="I109" s="37" t="str">
        <f>IFERROR(M109*MIN(Table_Measure_Caps[[#Totals],[Estimated Raw Incentive Total]], Table_Measure_Caps[[#Totals],[Gross Measure Cost Total]], Value_Project_CAP)/Table_Measure_Caps[[#Totals],[Estimated Raw Incentive Total]], "")</f>
        <v/>
      </c>
      <c r="J109" s="7" t="e">
        <f>#REF!</f>
        <v>#REF!</v>
      </c>
      <c r="K109" s="22" t="str">
        <f t="shared" si="3"/>
        <v>Version 2.1</v>
      </c>
      <c r="L109" s="56" t="e">
        <f>#REF!</f>
        <v>#REF!</v>
      </c>
      <c r="M109" s="34" t="e">
        <f>#REF!</f>
        <v>#REF!</v>
      </c>
    </row>
    <row r="110" spans="1:13" hidden="1" x14ac:dyDescent="0.2">
      <c r="A110" s="8" t="s">
        <v>522</v>
      </c>
      <c r="B110" s="7">
        <f t="shared" si="4"/>
        <v>0</v>
      </c>
      <c r="C110" s="7" t="e">
        <f>#REF!</f>
        <v>#REF!</v>
      </c>
      <c r="D110" s="7" t="e">
        <f>#REF!</f>
        <v>#REF!</v>
      </c>
      <c r="E110" s="7" t="s">
        <v>523</v>
      </c>
      <c r="F110" s="9">
        <f>1</f>
        <v>1</v>
      </c>
      <c r="G110" s="9" t="e">
        <f>#REF!</f>
        <v>#REF!</v>
      </c>
      <c r="H110" s="91" t="e">
        <f>#REF!</f>
        <v>#REF!</v>
      </c>
      <c r="I110" s="37" t="str">
        <f>IFERROR(M110*MIN(Table_Measure_Caps[[#Totals],[Estimated Raw Incentive Total]], Table_Measure_Caps[[#Totals],[Gross Measure Cost Total]], Value_Project_CAP)/Table_Measure_Caps[[#Totals],[Estimated Raw Incentive Total]], "")</f>
        <v/>
      </c>
      <c r="J110" s="7" t="e">
        <f>#REF!</f>
        <v>#REF!</v>
      </c>
      <c r="K110" s="22" t="str">
        <f t="shared" si="3"/>
        <v>Version 2.1</v>
      </c>
      <c r="L110" s="56" t="e">
        <f>#REF!</f>
        <v>#REF!</v>
      </c>
      <c r="M110" s="34" t="e">
        <f>#REF!</f>
        <v>#REF!</v>
      </c>
    </row>
    <row r="111" spans="1:13" hidden="1" x14ac:dyDescent="0.2">
      <c r="A111" s="8" t="s">
        <v>522</v>
      </c>
      <c r="B111" s="7">
        <f t="shared" si="4"/>
        <v>0</v>
      </c>
      <c r="C111" s="7" t="e">
        <f>#REF!</f>
        <v>#REF!</v>
      </c>
      <c r="D111" s="7" t="e">
        <f>#REF!</f>
        <v>#REF!</v>
      </c>
      <c r="E111" s="7" t="s">
        <v>523</v>
      </c>
      <c r="F111" s="9">
        <f>1</f>
        <v>1</v>
      </c>
      <c r="G111" s="9" t="e">
        <f>#REF!</f>
        <v>#REF!</v>
      </c>
      <c r="H111" s="91" t="e">
        <f>#REF!</f>
        <v>#REF!</v>
      </c>
      <c r="I111" s="37" t="str">
        <f>IFERROR(M111*MIN(Table_Measure_Caps[[#Totals],[Estimated Raw Incentive Total]], Table_Measure_Caps[[#Totals],[Gross Measure Cost Total]], Value_Project_CAP)/Table_Measure_Caps[[#Totals],[Estimated Raw Incentive Total]], "")</f>
        <v/>
      </c>
      <c r="J111" s="7" t="e">
        <f>#REF!</f>
        <v>#REF!</v>
      </c>
      <c r="K111" s="22" t="str">
        <f t="shared" si="3"/>
        <v>Version 2.1</v>
      </c>
      <c r="L111" s="56" t="e">
        <f>#REF!</f>
        <v>#REF!</v>
      </c>
      <c r="M111" s="34" t="e">
        <f>#REF!</f>
        <v>#REF!</v>
      </c>
    </row>
    <row r="112" spans="1:13" hidden="1" x14ac:dyDescent="0.2">
      <c r="A112" s="8" t="s">
        <v>522</v>
      </c>
      <c r="B112" s="7">
        <f t="shared" si="4"/>
        <v>0</v>
      </c>
      <c r="C112" s="7" t="e">
        <f>#REF!</f>
        <v>#REF!</v>
      </c>
      <c r="D112" s="7" t="e">
        <f>#REF!</f>
        <v>#REF!</v>
      </c>
      <c r="E112" s="7" t="s">
        <v>523</v>
      </c>
      <c r="F112" s="9">
        <f>1</f>
        <v>1</v>
      </c>
      <c r="G112" s="9" t="e">
        <f>#REF!</f>
        <v>#REF!</v>
      </c>
      <c r="H112" s="91" t="e">
        <f>#REF!</f>
        <v>#REF!</v>
      </c>
      <c r="I112" s="37" t="str">
        <f>IFERROR(M112*MIN(Table_Measure_Caps[[#Totals],[Estimated Raw Incentive Total]], Table_Measure_Caps[[#Totals],[Gross Measure Cost Total]], Value_Project_CAP)/Table_Measure_Caps[[#Totals],[Estimated Raw Incentive Total]], "")</f>
        <v/>
      </c>
      <c r="J112" s="7" t="e">
        <f>#REF!</f>
        <v>#REF!</v>
      </c>
      <c r="K112" s="22" t="str">
        <f t="shared" si="3"/>
        <v>Version 2.1</v>
      </c>
      <c r="L112" s="56" t="e">
        <f>#REF!</f>
        <v>#REF!</v>
      </c>
      <c r="M112" s="34" t="e">
        <f>#REF!</f>
        <v>#REF!</v>
      </c>
    </row>
    <row r="113" spans="1:13" hidden="1" x14ac:dyDescent="0.2">
      <c r="A113" s="8" t="s">
        <v>522</v>
      </c>
      <c r="B113" s="7">
        <f t="shared" si="4"/>
        <v>0</v>
      </c>
      <c r="C113" s="7" t="e">
        <f>#REF!</f>
        <v>#REF!</v>
      </c>
      <c r="D113" s="7" t="e">
        <f>#REF!</f>
        <v>#REF!</v>
      </c>
      <c r="E113" s="7" t="s">
        <v>523</v>
      </c>
      <c r="F113" s="9">
        <f>1</f>
        <v>1</v>
      </c>
      <c r="G113" s="9" t="e">
        <f>#REF!</f>
        <v>#REF!</v>
      </c>
      <c r="H113" s="91" t="e">
        <f>#REF!</f>
        <v>#REF!</v>
      </c>
      <c r="I113" s="37" t="str">
        <f>IFERROR(M113*MIN(Table_Measure_Caps[[#Totals],[Estimated Raw Incentive Total]], Table_Measure_Caps[[#Totals],[Gross Measure Cost Total]], Value_Project_CAP)/Table_Measure_Caps[[#Totals],[Estimated Raw Incentive Total]], "")</f>
        <v/>
      </c>
      <c r="J113" s="7" t="e">
        <f>#REF!</f>
        <v>#REF!</v>
      </c>
      <c r="K113" s="22" t="str">
        <f t="shared" si="3"/>
        <v>Version 2.1</v>
      </c>
      <c r="L113" s="56" t="e">
        <f>#REF!</f>
        <v>#REF!</v>
      </c>
      <c r="M113" s="34" t="e">
        <f>#REF!</f>
        <v>#REF!</v>
      </c>
    </row>
    <row r="114" spans="1:13" hidden="1" x14ac:dyDescent="0.2">
      <c r="A114" s="8" t="s">
        <v>522</v>
      </c>
      <c r="B114" s="7">
        <f t="shared" si="4"/>
        <v>0</v>
      </c>
      <c r="C114" s="7" t="e">
        <f>#REF!</f>
        <v>#REF!</v>
      </c>
      <c r="D114" s="7" t="e">
        <f>#REF!</f>
        <v>#REF!</v>
      </c>
      <c r="E114" s="7" t="s">
        <v>523</v>
      </c>
      <c r="F114" s="9">
        <f>1</f>
        <v>1</v>
      </c>
      <c r="G114" s="9" t="e">
        <f>#REF!</f>
        <v>#REF!</v>
      </c>
      <c r="H114" s="91" t="e">
        <f>#REF!</f>
        <v>#REF!</v>
      </c>
      <c r="I114" s="37" t="str">
        <f>IFERROR(M114*MIN(Table_Measure_Caps[[#Totals],[Estimated Raw Incentive Total]], Table_Measure_Caps[[#Totals],[Gross Measure Cost Total]], Value_Project_CAP)/Table_Measure_Caps[[#Totals],[Estimated Raw Incentive Total]], "")</f>
        <v/>
      </c>
      <c r="J114" s="7" t="e">
        <f>#REF!</f>
        <v>#REF!</v>
      </c>
      <c r="K114" s="22" t="str">
        <f t="shared" si="3"/>
        <v>Version 2.1</v>
      </c>
      <c r="L114" s="56" t="e">
        <f>#REF!</f>
        <v>#REF!</v>
      </c>
      <c r="M114" s="34" t="e">
        <f>#REF!</f>
        <v>#REF!</v>
      </c>
    </row>
    <row r="115" spans="1:13" hidden="1" x14ac:dyDescent="0.2">
      <c r="A115" s="8" t="s">
        <v>522</v>
      </c>
      <c r="B115" s="7">
        <f t="shared" si="4"/>
        <v>0</v>
      </c>
      <c r="C115" s="7" t="e">
        <f>#REF!</f>
        <v>#REF!</v>
      </c>
      <c r="D115" s="7" t="e">
        <f>#REF!</f>
        <v>#REF!</v>
      </c>
      <c r="E115" s="7" t="s">
        <v>523</v>
      </c>
      <c r="F115" s="9">
        <f>1</f>
        <v>1</v>
      </c>
      <c r="G115" s="9" t="e">
        <f>#REF!</f>
        <v>#REF!</v>
      </c>
      <c r="H115" s="91" t="e">
        <f>#REF!</f>
        <v>#REF!</v>
      </c>
      <c r="I115" s="37" t="str">
        <f>IFERROR(M115*MIN(Table_Measure_Caps[[#Totals],[Estimated Raw Incentive Total]], Table_Measure_Caps[[#Totals],[Gross Measure Cost Total]], Value_Project_CAP)/Table_Measure_Caps[[#Totals],[Estimated Raw Incentive Total]], "")</f>
        <v/>
      </c>
      <c r="J115" s="7" t="e">
        <f>#REF!</f>
        <v>#REF!</v>
      </c>
      <c r="K115" s="22" t="str">
        <f t="shared" si="3"/>
        <v>Version 2.1</v>
      </c>
      <c r="L115" s="56" t="e">
        <f>#REF!</f>
        <v>#REF!</v>
      </c>
      <c r="M115" s="34" t="e">
        <f>#REF!</f>
        <v>#REF!</v>
      </c>
    </row>
    <row r="116" spans="1:13" hidden="1" x14ac:dyDescent="0.2">
      <c r="A116" s="8" t="s">
        <v>522</v>
      </c>
      <c r="B116" s="7">
        <f t="shared" si="4"/>
        <v>0</v>
      </c>
      <c r="C116" s="7" t="e">
        <f>#REF!</f>
        <v>#REF!</v>
      </c>
      <c r="D116" s="7" t="e">
        <f>#REF!</f>
        <v>#REF!</v>
      </c>
      <c r="E116" s="7" t="s">
        <v>523</v>
      </c>
      <c r="F116" s="9">
        <f>1</f>
        <v>1</v>
      </c>
      <c r="G116" s="9" t="e">
        <f>#REF!</f>
        <v>#REF!</v>
      </c>
      <c r="H116" s="91" t="e">
        <f>#REF!</f>
        <v>#REF!</v>
      </c>
      <c r="I116" s="37" t="str">
        <f>IFERROR(M116*MIN(Table_Measure_Caps[[#Totals],[Estimated Raw Incentive Total]], Table_Measure_Caps[[#Totals],[Gross Measure Cost Total]], Value_Project_CAP)/Table_Measure_Caps[[#Totals],[Estimated Raw Incentive Total]], "")</f>
        <v/>
      </c>
      <c r="J116" s="7" t="e">
        <f>#REF!</f>
        <v>#REF!</v>
      </c>
      <c r="K116" s="22" t="str">
        <f t="shared" si="3"/>
        <v>Version 2.1</v>
      </c>
      <c r="L116" s="56" t="e">
        <f>#REF!</f>
        <v>#REF!</v>
      </c>
      <c r="M116" s="34" t="e">
        <f>#REF!</f>
        <v>#REF!</v>
      </c>
    </row>
    <row r="117" spans="1:13" hidden="1" x14ac:dyDescent="0.2">
      <c r="A117" s="8" t="s">
        <v>522</v>
      </c>
      <c r="B117" s="7">
        <f t="shared" si="4"/>
        <v>0</v>
      </c>
      <c r="C117" s="7" t="e">
        <f>#REF!</f>
        <v>#REF!</v>
      </c>
      <c r="D117" s="7" t="e">
        <f>#REF!</f>
        <v>#REF!</v>
      </c>
      <c r="E117" s="7" t="s">
        <v>523</v>
      </c>
      <c r="F117" s="9">
        <f>1</f>
        <v>1</v>
      </c>
      <c r="G117" s="9" t="e">
        <f>#REF!</f>
        <v>#REF!</v>
      </c>
      <c r="H117" s="91" t="e">
        <f>#REF!</f>
        <v>#REF!</v>
      </c>
      <c r="I117" s="37" t="str">
        <f>IFERROR(M117*MIN(Table_Measure_Caps[[#Totals],[Estimated Raw Incentive Total]], Table_Measure_Caps[[#Totals],[Gross Measure Cost Total]], Value_Project_CAP)/Table_Measure_Caps[[#Totals],[Estimated Raw Incentive Total]], "")</f>
        <v/>
      </c>
      <c r="J117" s="7" t="e">
        <f>#REF!</f>
        <v>#REF!</v>
      </c>
      <c r="K117" s="22" t="str">
        <f t="shared" si="3"/>
        <v>Version 2.1</v>
      </c>
      <c r="L117" s="56" t="e">
        <f>#REF!</f>
        <v>#REF!</v>
      </c>
      <c r="M117" s="34" t="e">
        <f>#REF!</f>
        <v>#REF!</v>
      </c>
    </row>
    <row r="118" spans="1:13" hidden="1" x14ac:dyDescent="0.2">
      <c r="A118" s="8" t="s">
        <v>522</v>
      </c>
      <c r="B118" s="7">
        <f t="shared" si="4"/>
        <v>0</v>
      </c>
      <c r="C118" s="7" t="e">
        <f>#REF!</f>
        <v>#REF!</v>
      </c>
      <c r="D118" s="7" t="e">
        <f>#REF!</f>
        <v>#REF!</v>
      </c>
      <c r="E118" s="7" t="s">
        <v>523</v>
      </c>
      <c r="F118" s="9">
        <f>1</f>
        <v>1</v>
      </c>
      <c r="G118" s="9" t="e">
        <f>#REF!</f>
        <v>#REF!</v>
      </c>
      <c r="H118" s="91" t="e">
        <f>#REF!</f>
        <v>#REF!</v>
      </c>
      <c r="I118" s="37" t="str">
        <f>IFERROR(M118*MIN(Table_Measure_Caps[[#Totals],[Estimated Raw Incentive Total]], Table_Measure_Caps[[#Totals],[Gross Measure Cost Total]], Value_Project_CAP)/Table_Measure_Caps[[#Totals],[Estimated Raw Incentive Total]], "")</f>
        <v/>
      </c>
      <c r="J118" s="7" t="e">
        <f>#REF!</f>
        <v>#REF!</v>
      </c>
      <c r="K118" s="22" t="str">
        <f t="shared" si="3"/>
        <v>Version 2.1</v>
      </c>
      <c r="L118" s="56" t="e">
        <f>#REF!</f>
        <v>#REF!</v>
      </c>
      <c r="M118" s="34" t="e">
        <f>#REF!</f>
        <v>#REF!</v>
      </c>
    </row>
    <row r="119" spans="1:13" hidden="1" x14ac:dyDescent="0.2">
      <c r="A119" s="8" t="s">
        <v>522</v>
      </c>
      <c r="B119" s="7">
        <f t="shared" si="4"/>
        <v>0</v>
      </c>
      <c r="C119" s="7" t="e">
        <f>#REF!</f>
        <v>#REF!</v>
      </c>
      <c r="D119" s="7" t="e">
        <f>#REF!</f>
        <v>#REF!</v>
      </c>
      <c r="E119" s="7" t="s">
        <v>523</v>
      </c>
      <c r="F119" s="9">
        <f>1</f>
        <v>1</v>
      </c>
      <c r="G119" s="9" t="e">
        <f>#REF!</f>
        <v>#REF!</v>
      </c>
      <c r="H119" s="91" t="e">
        <f>#REF!</f>
        <v>#REF!</v>
      </c>
      <c r="I119" s="37" t="str">
        <f>IFERROR(M119*MIN(Table_Measure_Caps[[#Totals],[Estimated Raw Incentive Total]], Table_Measure_Caps[[#Totals],[Gross Measure Cost Total]], Value_Project_CAP)/Table_Measure_Caps[[#Totals],[Estimated Raw Incentive Total]], "")</f>
        <v/>
      </c>
      <c r="J119" s="7" t="e">
        <f>#REF!</f>
        <v>#REF!</v>
      </c>
      <c r="K119" s="22" t="str">
        <f t="shared" si="3"/>
        <v>Version 2.1</v>
      </c>
      <c r="L119" s="56" t="e">
        <f>#REF!</f>
        <v>#REF!</v>
      </c>
      <c r="M119" s="34" t="e">
        <f>#REF!</f>
        <v>#REF!</v>
      </c>
    </row>
    <row r="120" spans="1:13" hidden="1" x14ac:dyDescent="0.2">
      <c r="A120" s="8" t="s">
        <v>522</v>
      </c>
      <c r="B120" s="7">
        <f t="shared" si="4"/>
        <v>0</v>
      </c>
      <c r="C120" s="7" t="e">
        <f>#REF!</f>
        <v>#REF!</v>
      </c>
      <c r="D120" s="7" t="e">
        <f>#REF!</f>
        <v>#REF!</v>
      </c>
      <c r="E120" s="7" t="s">
        <v>523</v>
      </c>
      <c r="F120" s="9">
        <f>1</f>
        <v>1</v>
      </c>
      <c r="G120" s="9" t="e">
        <f>#REF!</f>
        <v>#REF!</v>
      </c>
      <c r="H120" s="91" t="e">
        <f>#REF!</f>
        <v>#REF!</v>
      </c>
      <c r="I120" s="37" t="str">
        <f>IFERROR(M120*MIN(Table_Measure_Caps[[#Totals],[Estimated Raw Incentive Total]], Table_Measure_Caps[[#Totals],[Gross Measure Cost Total]], Value_Project_CAP)/Table_Measure_Caps[[#Totals],[Estimated Raw Incentive Total]], "")</f>
        <v/>
      </c>
      <c r="J120" s="7" t="e">
        <f>#REF!</f>
        <v>#REF!</v>
      </c>
      <c r="K120" s="22" t="str">
        <f t="shared" si="3"/>
        <v>Version 2.1</v>
      </c>
      <c r="L120" s="56" t="e">
        <f>#REF!</f>
        <v>#REF!</v>
      </c>
      <c r="M120" s="34" t="e">
        <f>#REF!</f>
        <v>#REF!</v>
      </c>
    </row>
    <row r="121" spans="1:13" hidden="1" x14ac:dyDescent="0.2">
      <c r="A121" s="8" t="s">
        <v>522</v>
      </c>
      <c r="B121" s="7">
        <f t="shared" si="4"/>
        <v>0</v>
      </c>
      <c r="C121" s="7" t="e">
        <f>#REF!</f>
        <v>#REF!</v>
      </c>
      <c r="D121" s="7" t="e">
        <f>#REF!</f>
        <v>#REF!</v>
      </c>
      <c r="E121" s="7" t="s">
        <v>523</v>
      </c>
      <c r="F121" s="9">
        <f>1</f>
        <v>1</v>
      </c>
      <c r="G121" s="9" t="e">
        <f>#REF!</f>
        <v>#REF!</v>
      </c>
      <c r="H121" s="91" t="e">
        <f>#REF!</f>
        <v>#REF!</v>
      </c>
      <c r="I121" s="37" t="str">
        <f>IFERROR(M121*MIN(Table_Measure_Caps[[#Totals],[Estimated Raw Incentive Total]], Table_Measure_Caps[[#Totals],[Gross Measure Cost Total]], Value_Project_CAP)/Table_Measure_Caps[[#Totals],[Estimated Raw Incentive Total]], "")</f>
        <v/>
      </c>
      <c r="J121" s="7" t="e">
        <f>#REF!</f>
        <v>#REF!</v>
      </c>
      <c r="K121" s="22" t="str">
        <f t="shared" si="3"/>
        <v>Version 2.1</v>
      </c>
      <c r="L121" s="56" t="e">
        <f>#REF!</f>
        <v>#REF!</v>
      </c>
      <c r="M121" s="34" t="e">
        <f>#REF!</f>
        <v>#REF!</v>
      </c>
    </row>
    <row r="122" spans="1:13" hidden="1" x14ac:dyDescent="0.2">
      <c r="A122" s="8" t="s">
        <v>522</v>
      </c>
      <c r="B122" s="7">
        <f t="shared" si="4"/>
        <v>0</v>
      </c>
      <c r="C122" s="7" t="e">
        <f>#REF!</f>
        <v>#REF!</v>
      </c>
      <c r="D122" s="7" t="e">
        <f>#REF!</f>
        <v>#REF!</v>
      </c>
      <c r="E122" s="7" t="s">
        <v>523</v>
      </c>
      <c r="F122" s="9">
        <f>1</f>
        <v>1</v>
      </c>
      <c r="G122" s="9" t="e">
        <f>#REF!</f>
        <v>#REF!</v>
      </c>
      <c r="H122" s="91" t="e">
        <f>#REF!</f>
        <v>#REF!</v>
      </c>
      <c r="I122" s="37" t="str">
        <f>IFERROR(M122*MIN(Table_Measure_Caps[[#Totals],[Estimated Raw Incentive Total]], Table_Measure_Caps[[#Totals],[Gross Measure Cost Total]], Value_Project_CAP)/Table_Measure_Caps[[#Totals],[Estimated Raw Incentive Total]], "")</f>
        <v/>
      </c>
      <c r="J122" s="7" t="e">
        <f>#REF!</f>
        <v>#REF!</v>
      </c>
      <c r="K122" s="22" t="str">
        <f t="shared" si="3"/>
        <v>Version 2.1</v>
      </c>
      <c r="L122" s="56" t="e">
        <f>#REF!</f>
        <v>#REF!</v>
      </c>
      <c r="M122" s="34" t="e">
        <f>#REF!</f>
        <v>#REF!</v>
      </c>
    </row>
    <row r="123" spans="1:13" hidden="1" x14ac:dyDescent="0.2">
      <c r="A123" s="8" t="s">
        <v>522</v>
      </c>
      <c r="B123" s="7">
        <f t="shared" si="4"/>
        <v>0</v>
      </c>
      <c r="C123" s="7" t="e">
        <f>#REF!</f>
        <v>#REF!</v>
      </c>
      <c r="D123" s="7" t="e">
        <f>#REF!</f>
        <v>#REF!</v>
      </c>
      <c r="E123" s="7" t="s">
        <v>523</v>
      </c>
      <c r="F123" s="9">
        <f>1</f>
        <v>1</v>
      </c>
      <c r="G123" s="9" t="e">
        <f>#REF!</f>
        <v>#REF!</v>
      </c>
      <c r="H123" s="91" t="e">
        <f>#REF!</f>
        <v>#REF!</v>
      </c>
      <c r="I123" s="37" t="str">
        <f>IFERROR(M123*MIN(Table_Measure_Caps[[#Totals],[Estimated Raw Incentive Total]], Table_Measure_Caps[[#Totals],[Gross Measure Cost Total]], Value_Project_CAP)/Table_Measure_Caps[[#Totals],[Estimated Raw Incentive Total]], "")</f>
        <v/>
      </c>
      <c r="J123" s="7" t="e">
        <f>#REF!</f>
        <v>#REF!</v>
      </c>
      <c r="K123" s="22" t="str">
        <f t="shared" si="3"/>
        <v>Version 2.1</v>
      </c>
      <c r="L123" s="56" t="e">
        <f>#REF!</f>
        <v>#REF!</v>
      </c>
      <c r="M123" s="34" t="e">
        <f>#REF!</f>
        <v>#REF!</v>
      </c>
    </row>
    <row r="124" spans="1:13" hidden="1" x14ac:dyDescent="0.2">
      <c r="A124" s="8" t="s">
        <v>522</v>
      </c>
      <c r="B124" s="7">
        <f t="shared" si="4"/>
        <v>0</v>
      </c>
      <c r="C124" s="7" t="e">
        <f>#REF!</f>
        <v>#REF!</v>
      </c>
      <c r="D124" s="7" t="e">
        <f>#REF!</f>
        <v>#REF!</v>
      </c>
      <c r="E124" s="7" t="s">
        <v>523</v>
      </c>
      <c r="F124" s="9">
        <f>1</f>
        <v>1</v>
      </c>
      <c r="G124" s="9" t="e">
        <f>#REF!</f>
        <v>#REF!</v>
      </c>
      <c r="H124" s="91" t="e">
        <f>#REF!</f>
        <v>#REF!</v>
      </c>
      <c r="I124" s="37" t="str">
        <f>IFERROR(M124*MIN(Table_Measure_Caps[[#Totals],[Estimated Raw Incentive Total]], Table_Measure_Caps[[#Totals],[Gross Measure Cost Total]], Value_Project_CAP)/Table_Measure_Caps[[#Totals],[Estimated Raw Incentive Total]], "")</f>
        <v/>
      </c>
      <c r="J124" s="7" t="e">
        <f>#REF!</f>
        <v>#REF!</v>
      </c>
      <c r="K124" s="22" t="str">
        <f t="shared" si="3"/>
        <v>Version 2.1</v>
      </c>
      <c r="L124" s="56" t="e">
        <f>#REF!</f>
        <v>#REF!</v>
      </c>
      <c r="M124" s="34" t="e">
        <f>#REF!</f>
        <v>#REF!</v>
      </c>
    </row>
    <row r="125" spans="1:13" hidden="1" x14ac:dyDescent="0.2">
      <c r="A125" s="8" t="s">
        <v>522</v>
      </c>
      <c r="B125" s="7">
        <f t="shared" si="4"/>
        <v>0</v>
      </c>
      <c r="C125" s="7" t="e">
        <f>#REF!</f>
        <v>#REF!</v>
      </c>
      <c r="D125" s="7" t="e">
        <f>#REF!</f>
        <v>#REF!</v>
      </c>
      <c r="E125" s="7" t="s">
        <v>523</v>
      </c>
      <c r="F125" s="9">
        <f>1</f>
        <v>1</v>
      </c>
      <c r="G125" s="9" t="e">
        <f>#REF!</f>
        <v>#REF!</v>
      </c>
      <c r="H125" s="91" t="e">
        <f>#REF!</f>
        <v>#REF!</v>
      </c>
      <c r="I125" s="37" t="str">
        <f>IFERROR(M125*MIN(Table_Measure_Caps[[#Totals],[Estimated Raw Incentive Total]], Table_Measure_Caps[[#Totals],[Gross Measure Cost Total]], Value_Project_CAP)/Table_Measure_Caps[[#Totals],[Estimated Raw Incentive Total]], "")</f>
        <v/>
      </c>
      <c r="J125" s="7" t="e">
        <f>#REF!</f>
        <v>#REF!</v>
      </c>
      <c r="K125" s="22" t="str">
        <f t="shared" si="3"/>
        <v>Version 2.1</v>
      </c>
      <c r="L125" s="56" t="e">
        <f>#REF!</f>
        <v>#REF!</v>
      </c>
      <c r="M125" s="34" t="e">
        <f>#REF!</f>
        <v>#REF!</v>
      </c>
    </row>
    <row r="126" spans="1:13" hidden="1" x14ac:dyDescent="0.2">
      <c r="A126" s="8" t="s">
        <v>522</v>
      </c>
      <c r="B126" s="7">
        <f t="shared" si="4"/>
        <v>0</v>
      </c>
      <c r="C126" s="7" t="e">
        <f>#REF!</f>
        <v>#REF!</v>
      </c>
      <c r="D126" s="7" t="e">
        <f>#REF!</f>
        <v>#REF!</v>
      </c>
      <c r="E126" s="7" t="s">
        <v>523</v>
      </c>
      <c r="F126" s="9">
        <f>1</f>
        <v>1</v>
      </c>
      <c r="G126" s="9" t="e">
        <f>#REF!</f>
        <v>#REF!</v>
      </c>
      <c r="H126" s="91" t="e">
        <f>#REF!</f>
        <v>#REF!</v>
      </c>
      <c r="I126" s="37" t="str">
        <f>IFERROR(M126*MIN(Table_Measure_Caps[[#Totals],[Estimated Raw Incentive Total]], Table_Measure_Caps[[#Totals],[Gross Measure Cost Total]], Value_Project_CAP)/Table_Measure_Caps[[#Totals],[Estimated Raw Incentive Total]], "")</f>
        <v/>
      </c>
      <c r="J126" s="7" t="e">
        <f>#REF!</f>
        <v>#REF!</v>
      </c>
      <c r="K126" s="22" t="str">
        <f t="shared" si="3"/>
        <v>Version 2.1</v>
      </c>
      <c r="L126" s="56" t="e">
        <f>#REF!</f>
        <v>#REF!</v>
      </c>
      <c r="M126" s="34" t="e">
        <f>#REF!</f>
        <v>#REF!</v>
      </c>
    </row>
    <row r="127" spans="1:13" hidden="1" x14ac:dyDescent="0.2">
      <c r="A127" s="8" t="s">
        <v>522</v>
      </c>
      <c r="B127" s="7">
        <f t="shared" si="4"/>
        <v>0</v>
      </c>
      <c r="C127" s="7" t="e">
        <f>#REF!</f>
        <v>#REF!</v>
      </c>
      <c r="D127" s="7" t="e">
        <f>#REF!</f>
        <v>#REF!</v>
      </c>
      <c r="E127" s="7" t="s">
        <v>523</v>
      </c>
      <c r="F127" s="9">
        <f>1</f>
        <v>1</v>
      </c>
      <c r="G127" s="9" t="e">
        <f>#REF!</f>
        <v>#REF!</v>
      </c>
      <c r="H127" s="91" t="e">
        <f>#REF!</f>
        <v>#REF!</v>
      </c>
      <c r="I127" s="37" t="str">
        <f>IFERROR(M127*MIN(Table_Measure_Caps[[#Totals],[Estimated Raw Incentive Total]], Table_Measure_Caps[[#Totals],[Gross Measure Cost Total]], Value_Project_CAP)/Table_Measure_Caps[[#Totals],[Estimated Raw Incentive Total]], "")</f>
        <v/>
      </c>
      <c r="J127" s="7" t="e">
        <f>#REF!</f>
        <v>#REF!</v>
      </c>
      <c r="K127" s="22" t="str">
        <f t="shared" si="3"/>
        <v>Version 2.1</v>
      </c>
      <c r="L127" s="56" t="e">
        <f>#REF!</f>
        <v>#REF!</v>
      </c>
      <c r="M127" s="34" t="e">
        <f>#REF!</f>
        <v>#REF!</v>
      </c>
    </row>
    <row r="128" spans="1:13" hidden="1" x14ac:dyDescent="0.2">
      <c r="A128" s="8" t="s">
        <v>522</v>
      </c>
      <c r="B128" s="7">
        <f t="shared" si="4"/>
        <v>0</v>
      </c>
      <c r="C128" s="7" t="e">
        <f>#REF!</f>
        <v>#REF!</v>
      </c>
      <c r="D128" s="7" t="e">
        <f>#REF!</f>
        <v>#REF!</v>
      </c>
      <c r="E128" s="7" t="s">
        <v>523</v>
      </c>
      <c r="F128" s="9">
        <f>1</f>
        <v>1</v>
      </c>
      <c r="G128" s="9" t="e">
        <f>#REF!</f>
        <v>#REF!</v>
      </c>
      <c r="H128" s="91" t="e">
        <f>#REF!</f>
        <v>#REF!</v>
      </c>
      <c r="I128" s="37" t="str">
        <f>IFERROR(M128*MIN(Table_Measure_Caps[[#Totals],[Estimated Raw Incentive Total]], Table_Measure_Caps[[#Totals],[Gross Measure Cost Total]], Value_Project_CAP)/Table_Measure_Caps[[#Totals],[Estimated Raw Incentive Total]], "")</f>
        <v/>
      </c>
      <c r="J128" s="7" t="e">
        <f>#REF!</f>
        <v>#REF!</v>
      </c>
      <c r="K128" s="22" t="str">
        <f t="shared" si="3"/>
        <v>Version 2.1</v>
      </c>
      <c r="L128" s="56" t="e">
        <f>#REF!</f>
        <v>#REF!</v>
      </c>
      <c r="M128" s="34" t="e">
        <f>#REF!</f>
        <v>#REF!</v>
      </c>
    </row>
    <row r="129" spans="1:13" hidden="1" x14ac:dyDescent="0.2">
      <c r="A129" s="8" t="s">
        <v>522</v>
      </c>
      <c r="B129" s="7">
        <f t="shared" si="4"/>
        <v>0</v>
      </c>
      <c r="C129" s="7" t="e">
        <f>#REF!</f>
        <v>#REF!</v>
      </c>
      <c r="D129" s="7" t="e">
        <f>#REF!</f>
        <v>#REF!</v>
      </c>
      <c r="E129" s="7" t="s">
        <v>523</v>
      </c>
      <c r="F129" s="9">
        <f>1</f>
        <v>1</v>
      </c>
      <c r="G129" s="9" t="e">
        <f>#REF!</f>
        <v>#REF!</v>
      </c>
      <c r="H129" s="91" t="e">
        <f>#REF!</f>
        <v>#REF!</v>
      </c>
      <c r="I129" s="37" t="str">
        <f>IFERROR(M129*MIN(Table_Measure_Caps[[#Totals],[Estimated Raw Incentive Total]], Table_Measure_Caps[[#Totals],[Gross Measure Cost Total]], Value_Project_CAP)/Table_Measure_Caps[[#Totals],[Estimated Raw Incentive Total]], "")</f>
        <v/>
      </c>
      <c r="J129" s="7" t="e">
        <f>#REF!</f>
        <v>#REF!</v>
      </c>
      <c r="K129" s="22" t="str">
        <f t="shared" si="3"/>
        <v>Version 2.1</v>
      </c>
      <c r="L129" s="56" t="e">
        <f>#REF!</f>
        <v>#REF!</v>
      </c>
      <c r="M129" s="34" t="e">
        <f>#REF!</f>
        <v>#REF!</v>
      </c>
    </row>
    <row r="130" spans="1:13" hidden="1" x14ac:dyDescent="0.2">
      <c r="A130" s="8" t="s">
        <v>522</v>
      </c>
      <c r="B130" s="7">
        <f t="shared" si="4"/>
        <v>0</v>
      </c>
      <c r="C130" s="7" t="e">
        <f>#REF!</f>
        <v>#REF!</v>
      </c>
      <c r="D130" s="7" t="e">
        <f>#REF!</f>
        <v>#REF!</v>
      </c>
      <c r="E130" s="7" t="s">
        <v>523</v>
      </c>
      <c r="F130" s="9">
        <f>1</f>
        <v>1</v>
      </c>
      <c r="G130" s="9" t="e">
        <f>#REF!</f>
        <v>#REF!</v>
      </c>
      <c r="H130" s="91" t="e">
        <f>#REF!</f>
        <v>#REF!</v>
      </c>
      <c r="I130" s="37" t="str">
        <f>IFERROR(M130*MIN(Table_Measure_Caps[[#Totals],[Estimated Raw Incentive Total]], Table_Measure_Caps[[#Totals],[Gross Measure Cost Total]], Value_Project_CAP)/Table_Measure_Caps[[#Totals],[Estimated Raw Incentive Total]], "")</f>
        <v/>
      </c>
      <c r="J130" s="7" t="e">
        <f>#REF!</f>
        <v>#REF!</v>
      </c>
      <c r="K130" s="22" t="str">
        <f t="shared" ref="K130:K193" si="5">Value_Application_Version</f>
        <v>Version 2.1</v>
      </c>
      <c r="L130" s="56" t="e">
        <f>#REF!</f>
        <v>#REF!</v>
      </c>
      <c r="M130" s="34" t="e">
        <f>#REF!</f>
        <v>#REF!</v>
      </c>
    </row>
    <row r="131" spans="1:13" hidden="1" x14ac:dyDescent="0.2">
      <c r="A131" s="8" t="s">
        <v>522</v>
      </c>
      <c r="B131" s="7">
        <f t="shared" si="4"/>
        <v>0</v>
      </c>
      <c r="C131" s="7" t="e">
        <f>#REF!</f>
        <v>#REF!</v>
      </c>
      <c r="D131" s="7" t="e">
        <f>#REF!</f>
        <v>#REF!</v>
      </c>
      <c r="E131" s="7" t="s">
        <v>523</v>
      </c>
      <c r="F131" s="9">
        <f>1</f>
        <v>1</v>
      </c>
      <c r="G131" s="9" t="e">
        <f>#REF!</f>
        <v>#REF!</v>
      </c>
      <c r="H131" s="91" t="e">
        <f>#REF!</f>
        <v>#REF!</v>
      </c>
      <c r="I131" s="37" t="str">
        <f>IFERROR(M131*MIN(Table_Measure_Caps[[#Totals],[Estimated Raw Incentive Total]], Table_Measure_Caps[[#Totals],[Gross Measure Cost Total]], Value_Project_CAP)/Table_Measure_Caps[[#Totals],[Estimated Raw Incentive Total]], "")</f>
        <v/>
      </c>
      <c r="J131" s="7" t="e">
        <f>#REF!</f>
        <v>#REF!</v>
      </c>
      <c r="K131" s="22" t="str">
        <f t="shared" si="5"/>
        <v>Version 2.1</v>
      </c>
      <c r="L131" s="56" t="e">
        <f>#REF!</f>
        <v>#REF!</v>
      </c>
      <c r="M131" s="34" t="e">
        <f>#REF!</f>
        <v>#REF!</v>
      </c>
    </row>
    <row r="132" spans="1:13" hidden="1" x14ac:dyDescent="0.2">
      <c r="A132" s="8" t="s">
        <v>522</v>
      </c>
      <c r="B132" s="7">
        <f t="shared" si="4"/>
        <v>0</v>
      </c>
      <c r="C132" s="7" t="e">
        <f>#REF!</f>
        <v>#REF!</v>
      </c>
      <c r="D132" s="7" t="e">
        <f>#REF!</f>
        <v>#REF!</v>
      </c>
      <c r="E132" s="7" t="s">
        <v>523</v>
      </c>
      <c r="F132" s="9">
        <f>1</f>
        <v>1</v>
      </c>
      <c r="G132" s="9" t="e">
        <f>#REF!</f>
        <v>#REF!</v>
      </c>
      <c r="H132" s="91" t="e">
        <f>#REF!</f>
        <v>#REF!</v>
      </c>
      <c r="I132" s="37" t="str">
        <f>IFERROR(M132*MIN(Table_Measure_Caps[[#Totals],[Estimated Raw Incentive Total]], Table_Measure_Caps[[#Totals],[Gross Measure Cost Total]], Value_Project_CAP)/Table_Measure_Caps[[#Totals],[Estimated Raw Incentive Total]], "")</f>
        <v/>
      </c>
      <c r="J132" s="7" t="e">
        <f>#REF!</f>
        <v>#REF!</v>
      </c>
      <c r="K132" s="22" t="str">
        <f t="shared" si="5"/>
        <v>Version 2.1</v>
      </c>
      <c r="L132" s="56" t="e">
        <f>#REF!</f>
        <v>#REF!</v>
      </c>
      <c r="M132" s="34" t="e">
        <f>#REF!</f>
        <v>#REF!</v>
      </c>
    </row>
    <row r="133" spans="1:13" hidden="1" x14ac:dyDescent="0.2">
      <c r="A133" s="68" t="s">
        <v>524</v>
      </c>
      <c r="B133" s="69">
        <f t="shared" ref="B133:B164" si="6">Input_ProjectNumber</f>
        <v>0</v>
      </c>
      <c r="C133" s="69">
        <v>1</v>
      </c>
      <c r="D133" s="69" t="e">
        <f>#REF!</f>
        <v>#REF!</v>
      </c>
      <c r="E133" s="69" t="e">
        <f>#REF!</f>
        <v>#REF!</v>
      </c>
      <c r="F133" s="69" t="e">
        <f>#REF!</f>
        <v>#REF!</v>
      </c>
      <c r="G133" s="70" t="e">
        <f>#REF!</f>
        <v>#REF!</v>
      </c>
      <c r="H133" s="93" t="e">
        <f>#REF!</f>
        <v>#REF!</v>
      </c>
      <c r="I133" s="72" t="str">
        <f>IFERROR(M133*MIN(Table_Measure_Caps[[#Totals],[Estimated Raw Incentive Total]], Table_Measure_Caps[[#Totals],[Gross Measure Cost Total]], Value_Project_CAP)/Table_Measure_Caps[[#Totals],[Estimated Raw Incentive Total]], "")</f>
        <v/>
      </c>
      <c r="J133" s="69" t="e">
        <f>#REF!</f>
        <v>#REF!</v>
      </c>
      <c r="K133" s="73" t="str">
        <f t="shared" si="5"/>
        <v>Version 2.1</v>
      </c>
      <c r="L133" s="74" t="e">
        <f>#REF!</f>
        <v>#REF!</v>
      </c>
      <c r="M133" s="71" t="e">
        <f>#REF!</f>
        <v>#REF!</v>
      </c>
    </row>
    <row r="134" spans="1:13" hidden="1" x14ac:dyDescent="0.2">
      <c r="A134" s="68" t="s">
        <v>524</v>
      </c>
      <c r="B134" s="75">
        <f t="shared" si="6"/>
        <v>0</v>
      </c>
      <c r="C134" s="75">
        <v>2</v>
      </c>
      <c r="D134" s="69" t="e">
        <f>#REF!</f>
        <v>#REF!</v>
      </c>
      <c r="E134" s="69" t="e">
        <f>#REF!</f>
        <v>#REF!</v>
      </c>
      <c r="F134" s="69" t="e">
        <f>#REF!</f>
        <v>#REF!</v>
      </c>
      <c r="G134" s="70" t="e">
        <f>#REF!</f>
        <v>#REF!</v>
      </c>
      <c r="H134" s="93" t="e">
        <f>#REF!</f>
        <v>#REF!</v>
      </c>
      <c r="I134" s="72" t="str">
        <f>IFERROR(M134*MIN(Table_Measure_Caps[[#Totals],[Estimated Raw Incentive Total]], Table_Measure_Caps[[#Totals],[Gross Measure Cost Total]], Value_Project_CAP)/Table_Measure_Caps[[#Totals],[Estimated Raw Incentive Total]], "")</f>
        <v/>
      </c>
      <c r="J134" s="69" t="e">
        <f>#REF!</f>
        <v>#REF!</v>
      </c>
      <c r="K134" s="73" t="str">
        <f t="shared" si="5"/>
        <v>Version 2.1</v>
      </c>
      <c r="L134" s="74" t="e">
        <f>#REF!</f>
        <v>#REF!</v>
      </c>
      <c r="M134" s="71" t="e">
        <f>#REF!</f>
        <v>#REF!</v>
      </c>
    </row>
    <row r="135" spans="1:13" hidden="1" x14ac:dyDescent="0.2">
      <c r="A135" s="68" t="s">
        <v>524</v>
      </c>
      <c r="B135" s="69">
        <f t="shared" si="6"/>
        <v>0</v>
      </c>
      <c r="C135" s="69">
        <v>3</v>
      </c>
      <c r="D135" s="69" t="e">
        <f>#REF!</f>
        <v>#REF!</v>
      </c>
      <c r="E135" s="69" t="e">
        <f>#REF!</f>
        <v>#REF!</v>
      </c>
      <c r="F135" s="69" t="e">
        <f>#REF!</f>
        <v>#REF!</v>
      </c>
      <c r="G135" s="70" t="e">
        <f>#REF!</f>
        <v>#REF!</v>
      </c>
      <c r="H135" s="93" t="e">
        <f>#REF!</f>
        <v>#REF!</v>
      </c>
      <c r="I135" s="72" t="str">
        <f>IFERROR(M135*MIN(Table_Measure_Caps[[#Totals],[Estimated Raw Incentive Total]], Table_Measure_Caps[[#Totals],[Gross Measure Cost Total]], Value_Project_CAP)/Table_Measure_Caps[[#Totals],[Estimated Raw Incentive Total]], "")</f>
        <v/>
      </c>
      <c r="J135" s="69" t="e">
        <f>#REF!</f>
        <v>#REF!</v>
      </c>
      <c r="K135" s="73" t="str">
        <f t="shared" si="5"/>
        <v>Version 2.1</v>
      </c>
      <c r="L135" s="74" t="e">
        <f>#REF!</f>
        <v>#REF!</v>
      </c>
      <c r="M135" s="71" t="e">
        <f>#REF!</f>
        <v>#REF!</v>
      </c>
    </row>
    <row r="136" spans="1:13" hidden="1" x14ac:dyDescent="0.2">
      <c r="A136" s="68" t="s">
        <v>524</v>
      </c>
      <c r="B136" s="75">
        <f t="shared" si="6"/>
        <v>0</v>
      </c>
      <c r="C136" s="75">
        <v>4</v>
      </c>
      <c r="D136" s="69" t="e">
        <f>#REF!</f>
        <v>#REF!</v>
      </c>
      <c r="E136" s="69" t="e">
        <f>#REF!</f>
        <v>#REF!</v>
      </c>
      <c r="F136" s="69" t="e">
        <f>#REF!</f>
        <v>#REF!</v>
      </c>
      <c r="G136" s="70" t="e">
        <f>#REF!</f>
        <v>#REF!</v>
      </c>
      <c r="H136" s="93" t="e">
        <f>#REF!</f>
        <v>#REF!</v>
      </c>
      <c r="I136" s="72" t="str">
        <f>IFERROR(M136*MIN(Table_Measure_Caps[[#Totals],[Estimated Raw Incentive Total]], Table_Measure_Caps[[#Totals],[Gross Measure Cost Total]], Value_Project_CAP)/Table_Measure_Caps[[#Totals],[Estimated Raw Incentive Total]], "")</f>
        <v/>
      </c>
      <c r="J136" s="69" t="e">
        <f>#REF!</f>
        <v>#REF!</v>
      </c>
      <c r="K136" s="73" t="str">
        <f t="shared" si="5"/>
        <v>Version 2.1</v>
      </c>
      <c r="L136" s="74" t="e">
        <f>#REF!</f>
        <v>#REF!</v>
      </c>
      <c r="M136" s="71" t="e">
        <f>#REF!</f>
        <v>#REF!</v>
      </c>
    </row>
    <row r="137" spans="1:13" hidden="1" x14ac:dyDescent="0.2">
      <c r="A137" s="68" t="s">
        <v>524</v>
      </c>
      <c r="B137" s="69">
        <f t="shared" si="6"/>
        <v>0</v>
      </c>
      <c r="C137" s="69">
        <v>5</v>
      </c>
      <c r="D137" s="69" t="e">
        <f>#REF!</f>
        <v>#REF!</v>
      </c>
      <c r="E137" s="69" t="e">
        <f>#REF!</f>
        <v>#REF!</v>
      </c>
      <c r="F137" s="69" t="e">
        <f>#REF!</f>
        <v>#REF!</v>
      </c>
      <c r="G137" s="70" t="e">
        <f>#REF!</f>
        <v>#REF!</v>
      </c>
      <c r="H137" s="93" t="e">
        <f>#REF!</f>
        <v>#REF!</v>
      </c>
      <c r="I137" s="72" t="str">
        <f>IFERROR(M137*MIN(Table_Measure_Caps[[#Totals],[Estimated Raw Incentive Total]], Table_Measure_Caps[[#Totals],[Gross Measure Cost Total]], Value_Project_CAP)/Table_Measure_Caps[[#Totals],[Estimated Raw Incentive Total]], "")</f>
        <v/>
      </c>
      <c r="J137" s="69" t="e">
        <f>#REF!</f>
        <v>#REF!</v>
      </c>
      <c r="K137" s="73" t="str">
        <f t="shared" si="5"/>
        <v>Version 2.1</v>
      </c>
      <c r="L137" s="74" t="e">
        <f>#REF!</f>
        <v>#REF!</v>
      </c>
      <c r="M137" s="71" t="e">
        <f>#REF!</f>
        <v>#REF!</v>
      </c>
    </row>
    <row r="138" spans="1:13" hidden="1" x14ac:dyDescent="0.2">
      <c r="A138" s="68" t="s">
        <v>524</v>
      </c>
      <c r="B138" s="75">
        <f t="shared" si="6"/>
        <v>0</v>
      </c>
      <c r="C138" s="75">
        <v>6</v>
      </c>
      <c r="D138" s="69" t="e">
        <f>#REF!</f>
        <v>#REF!</v>
      </c>
      <c r="E138" s="69" t="e">
        <f>#REF!</f>
        <v>#REF!</v>
      </c>
      <c r="F138" s="69" t="e">
        <f>#REF!</f>
        <v>#REF!</v>
      </c>
      <c r="G138" s="70" t="e">
        <f>#REF!</f>
        <v>#REF!</v>
      </c>
      <c r="H138" s="93" t="e">
        <f>#REF!</f>
        <v>#REF!</v>
      </c>
      <c r="I138" s="72" t="str">
        <f>IFERROR(M138*MIN(Table_Measure_Caps[[#Totals],[Estimated Raw Incentive Total]], Table_Measure_Caps[[#Totals],[Gross Measure Cost Total]], Value_Project_CAP)/Table_Measure_Caps[[#Totals],[Estimated Raw Incentive Total]], "")</f>
        <v/>
      </c>
      <c r="J138" s="69" t="e">
        <f>#REF!</f>
        <v>#REF!</v>
      </c>
      <c r="K138" s="73" t="str">
        <f t="shared" si="5"/>
        <v>Version 2.1</v>
      </c>
      <c r="L138" s="74" t="e">
        <f>#REF!</f>
        <v>#REF!</v>
      </c>
      <c r="M138" s="71" t="e">
        <f>#REF!</f>
        <v>#REF!</v>
      </c>
    </row>
    <row r="139" spans="1:13" hidden="1" x14ac:dyDescent="0.2">
      <c r="A139" s="68" t="s">
        <v>524</v>
      </c>
      <c r="B139" s="69">
        <f t="shared" si="6"/>
        <v>0</v>
      </c>
      <c r="C139" s="69">
        <v>7</v>
      </c>
      <c r="D139" s="69" t="e">
        <f>#REF!</f>
        <v>#REF!</v>
      </c>
      <c r="E139" s="69" t="e">
        <f>#REF!</f>
        <v>#REF!</v>
      </c>
      <c r="F139" s="69" t="e">
        <f>#REF!</f>
        <v>#REF!</v>
      </c>
      <c r="G139" s="70" t="e">
        <f>#REF!</f>
        <v>#REF!</v>
      </c>
      <c r="H139" s="93" t="e">
        <f>#REF!</f>
        <v>#REF!</v>
      </c>
      <c r="I139" s="72" t="str">
        <f>IFERROR(M139*MIN(Table_Measure_Caps[[#Totals],[Estimated Raw Incentive Total]], Table_Measure_Caps[[#Totals],[Gross Measure Cost Total]], Value_Project_CAP)/Table_Measure_Caps[[#Totals],[Estimated Raw Incentive Total]], "")</f>
        <v/>
      </c>
      <c r="J139" s="69" t="e">
        <f>#REF!</f>
        <v>#REF!</v>
      </c>
      <c r="K139" s="73" t="str">
        <f t="shared" si="5"/>
        <v>Version 2.1</v>
      </c>
      <c r="L139" s="74" t="e">
        <f>#REF!</f>
        <v>#REF!</v>
      </c>
      <c r="M139" s="71" t="e">
        <f>#REF!</f>
        <v>#REF!</v>
      </c>
    </row>
    <row r="140" spans="1:13" hidden="1" x14ac:dyDescent="0.2">
      <c r="A140" s="68" t="s">
        <v>524</v>
      </c>
      <c r="B140" s="75">
        <f t="shared" si="6"/>
        <v>0</v>
      </c>
      <c r="C140" s="75">
        <v>8</v>
      </c>
      <c r="D140" s="69" t="e">
        <f>#REF!</f>
        <v>#REF!</v>
      </c>
      <c r="E140" s="69" t="e">
        <f>#REF!</f>
        <v>#REF!</v>
      </c>
      <c r="F140" s="69" t="e">
        <f>#REF!</f>
        <v>#REF!</v>
      </c>
      <c r="G140" s="70" t="e">
        <f>#REF!</f>
        <v>#REF!</v>
      </c>
      <c r="H140" s="93" t="e">
        <f>#REF!</f>
        <v>#REF!</v>
      </c>
      <c r="I140" s="72" t="str">
        <f>IFERROR(M140*MIN(Table_Measure_Caps[[#Totals],[Estimated Raw Incentive Total]], Table_Measure_Caps[[#Totals],[Gross Measure Cost Total]], Value_Project_CAP)/Table_Measure_Caps[[#Totals],[Estimated Raw Incentive Total]], "")</f>
        <v/>
      </c>
      <c r="J140" s="69" t="e">
        <f>#REF!</f>
        <v>#REF!</v>
      </c>
      <c r="K140" s="73" t="str">
        <f t="shared" si="5"/>
        <v>Version 2.1</v>
      </c>
      <c r="L140" s="74" t="e">
        <f>#REF!</f>
        <v>#REF!</v>
      </c>
      <c r="M140" s="71" t="e">
        <f>#REF!</f>
        <v>#REF!</v>
      </c>
    </row>
    <row r="141" spans="1:13" hidden="1" x14ac:dyDescent="0.2">
      <c r="A141" s="68" t="s">
        <v>524</v>
      </c>
      <c r="B141" s="69">
        <f t="shared" si="6"/>
        <v>0</v>
      </c>
      <c r="C141" s="69">
        <v>9</v>
      </c>
      <c r="D141" s="69" t="e">
        <f>#REF!</f>
        <v>#REF!</v>
      </c>
      <c r="E141" s="69" t="e">
        <f>#REF!</f>
        <v>#REF!</v>
      </c>
      <c r="F141" s="69" t="e">
        <f>#REF!</f>
        <v>#REF!</v>
      </c>
      <c r="G141" s="70" t="e">
        <f>#REF!</f>
        <v>#REF!</v>
      </c>
      <c r="H141" s="93" t="e">
        <f>#REF!</f>
        <v>#REF!</v>
      </c>
      <c r="I141" s="72" t="str">
        <f>IFERROR(M141*MIN(Table_Measure_Caps[[#Totals],[Estimated Raw Incentive Total]], Table_Measure_Caps[[#Totals],[Gross Measure Cost Total]], Value_Project_CAP)/Table_Measure_Caps[[#Totals],[Estimated Raw Incentive Total]], "")</f>
        <v/>
      </c>
      <c r="J141" s="69" t="e">
        <f>#REF!</f>
        <v>#REF!</v>
      </c>
      <c r="K141" s="73" t="str">
        <f t="shared" si="5"/>
        <v>Version 2.1</v>
      </c>
      <c r="L141" s="74" t="e">
        <f>#REF!</f>
        <v>#REF!</v>
      </c>
      <c r="M141" s="71" t="e">
        <f>#REF!</f>
        <v>#REF!</v>
      </c>
    </row>
    <row r="142" spans="1:13" hidden="1" x14ac:dyDescent="0.2">
      <c r="A142" s="68" t="s">
        <v>524</v>
      </c>
      <c r="B142" s="75">
        <f t="shared" si="6"/>
        <v>0</v>
      </c>
      <c r="C142" s="75">
        <v>10</v>
      </c>
      <c r="D142" s="69" t="e">
        <f>#REF!</f>
        <v>#REF!</v>
      </c>
      <c r="E142" s="69" t="e">
        <f>#REF!</f>
        <v>#REF!</v>
      </c>
      <c r="F142" s="69" t="e">
        <f>#REF!</f>
        <v>#REF!</v>
      </c>
      <c r="G142" s="70" t="e">
        <f>#REF!</f>
        <v>#REF!</v>
      </c>
      <c r="H142" s="93" t="e">
        <f>#REF!</f>
        <v>#REF!</v>
      </c>
      <c r="I142" s="72" t="str">
        <f>IFERROR(M142*MIN(Table_Measure_Caps[[#Totals],[Estimated Raw Incentive Total]], Table_Measure_Caps[[#Totals],[Gross Measure Cost Total]], Value_Project_CAP)/Table_Measure_Caps[[#Totals],[Estimated Raw Incentive Total]], "")</f>
        <v/>
      </c>
      <c r="J142" s="69" t="e">
        <f>#REF!</f>
        <v>#REF!</v>
      </c>
      <c r="K142" s="73" t="str">
        <f t="shared" si="5"/>
        <v>Version 2.1</v>
      </c>
      <c r="L142" s="74" t="e">
        <f>#REF!</f>
        <v>#REF!</v>
      </c>
      <c r="M142" s="71" t="e">
        <f>#REF!</f>
        <v>#REF!</v>
      </c>
    </row>
    <row r="143" spans="1:13" hidden="1" x14ac:dyDescent="0.2">
      <c r="A143" s="68" t="s">
        <v>524</v>
      </c>
      <c r="B143" s="69">
        <f t="shared" si="6"/>
        <v>0</v>
      </c>
      <c r="C143" s="69">
        <v>11</v>
      </c>
      <c r="D143" s="69" t="e">
        <f>#REF!</f>
        <v>#REF!</v>
      </c>
      <c r="E143" s="69" t="e">
        <f>#REF!</f>
        <v>#REF!</v>
      </c>
      <c r="F143" s="69" t="e">
        <f>#REF!</f>
        <v>#REF!</v>
      </c>
      <c r="G143" s="70" t="e">
        <f>#REF!</f>
        <v>#REF!</v>
      </c>
      <c r="H143" s="93" t="e">
        <f>#REF!</f>
        <v>#REF!</v>
      </c>
      <c r="I143" s="72" t="str">
        <f>IFERROR(M143*MIN(Table_Measure_Caps[[#Totals],[Estimated Raw Incentive Total]], Table_Measure_Caps[[#Totals],[Gross Measure Cost Total]], Value_Project_CAP)/Table_Measure_Caps[[#Totals],[Estimated Raw Incentive Total]], "")</f>
        <v/>
      </c>
      <c r="J143" s="69" t="e">
        <f>#REF!</f>
        <v>#REF!</v>
      </c>
      <c r="K143" s="73" t="str">
        <f t="shared" si="5"/>
        <v>Version 2.1</v>
      </c>
      <c r="L143" s="74" t="e">
        <f>#REF!</f>
        <v>#REF!</v>
      </c>
      <c r="M143" s="71" t="e">
        <f>#REF!</f>
        <v>#REF!</v>
      </c>
    </row>
    <row r="144" spans="1:13" hidden="1" x14ac:dyDescent="0.2">
      <c r="A144" s="68" t="s">
        <v>524</v>
      </c>
      <c r="B144" s="75">
        <f t="shared" si="6"/>
        <v>0</v>
      </c>
      <c r="C144" s="75">
        <v>12</v>
      </c>
      <c r="D144" s="69" t="e">
        <f>#REF!</f>
        <v>#REF!</v>
      </c>
      <c r="E144" s="69" t="e">
        <f>#REF!</f>
        <v>#REF!</v>
      </c>
      <c r="F144" s="69" t="e">
        <f>#REF!</f>
        <v>#REF!</v>
      </c>
      <c r="G144" s="70" t="e">
        <f>#REF!</f>
        <v>#REF!</v>
      </c>
      <c r="H144" s="93" t="e">
        <f>#REF!</f>
        <v>#REF!</v>
      </c>
      <c r="I144" s="72" t="str">
        <f>IFERROR(M144*MIN(Table_Measure_Caps[[#Totals],[Estimated Raw Incentive Total]], Table_Measure_Caps[[#Totals],[Gross Measure Cost Total]], Value_Project_CAP)/Table_Measure_Caps[[#Totals],[Estimated Raw Incentive Total]], "")</f>
        <v/>
      </c>
      <c r="J144" s="69" t="e">
        <f>#REF!</f>
        <v>#REF!</v>
      </c>
      <c r="K144" s="73" t="str">
        <f t="shared" si="5"/>
        <v>Version 2.1</v>
      </c>
      <c r="L144" s="74" t="e">
        <f>#REF!</f>
        <v>#REF!</v>
      </c>
      <c r="M144" s="71" t="e">
        <f>#REF!</f>
        <v>#REF!</v>
      </c>
    </row>
    <row r="145" spans="1:13" hidden="1" x14ac:dyDescent="0.2">
      <c r="A145" s="68" t="s">
        <v>524</v>
      </c>
      <c r="B145" s="69">
        <f t="shared" si="6"/>
        <v>0</v>
      </c>
      <c r="C145" s="69">
        <v>13</v>
      </c>
      <c r="D145" s="69" t="e">
        <f>#REF!</f>
        <v>#REF!</v>
      </c>
      <c r="E145" s="69" t="e">
        <f>#REF!</f>
        <v>#REF!</v>
      </c>
      <c r="F145" s="69" t="e">
        <f>#REF!</f>
        <v>#REF!</v>
      </c>
      <c r="G145" s="70" t="e">
        <f>#REF!</f>
        <v>#REF!</v>
      </c>
      <c r="H145" s="93" t="e">
        <f>#REF!</f>
        <v>#REF!</v>
      </c>
      <c r="I145" s="72" t="str">
        <f>IFERROR(M145*MIN(Table_Measure_Caps[[#Totals],[Estimated Raw Incentive Total]], Table_Measure_Caps[[#Totals],[Gross Measure Cost Total]], Value_Project_CAP)/Table_Measure_Caps[[#Totals],[Estimated Raw Incentive Total]], "")</f>
        <v/>
      </c>
      <c r="J145" s="69" t="e">
        <f>#REF!</f>
        <v>#REF!</v>
      </c>
      <c r="K145" s="73" t="str">
        <f t="shared" si="5"/>
        <v>Version 2.1</v>
      </c>
      <c r="L145" s="74" t="e">
        <f>#REF!</f>
        <v>#REF!</v>
      </c>
      <c r="M145" s="71" t="e">
        <f>#REF!</f>
        <v>#REF!</v>
      </c>
    </row>
    <row r="146" spans="1:13" hidden="1" x14ac:dyDescent="0.2">
      <c r="A146" s="68" t="s">
        <v>524</v>
      </c>
      <c r="B146" s="75">
        <f t="shared" si="6"/>
        <v>0</v>
      </c>
      <c r="C146" s="75">
        <v>14</v>
      </c>
      <c r="D146" s="69" t="e">
        <f>#REF!</f>
        <v>#REF!</v>
      </c>
      <c r="E146" s="69" t="e">
        <f>#REF!</f>
        <v>#REF!</v>
      </c>
      <c r="F146" s="69" t="e">
        <f>#REF!</f>
        <v>#REF!</v>
      </c>
      <c r="G146" s="70" t="e">
        <f>#REF!</f>
        <v>#REF!</v>
      </c>
      <c r="H146" s="93" t="e">
        <f>#REF!</f>
        <v>#REF!</v>
      </c>
      <c r="I146" s="72" t="str">
        <f>IFERROR(M146*MIN(Table_Measure_Caps[[#Totals],[Estimated Raw Incentive Total]], Table_Measure_Caps[[#Totals],[Gross Measure Cost Total]], Value_Project_CAP)/Table_Measure_Caps[[#Totals],[Estimated Raw Incentive Total]], "")</f>
        <v/>
      </c>
      <c r="J146" s="69" t="e">
        <f>#REF!</f>
        <v>#REF!</v>
      </c>
      <c r="K146" s="73" t="str">
        <f t="shared" si="5"/>
        <v>Version 2.1</v>
      </c>
      <c r="L146" s="74" t="e">
        <f>#REF!</f>
        <v>#REF!</v>
      </c>
      <c r="M146" s="71" t="e">
        <f>#REF!</f>
        <v>#REF!</v>
      </c>
    </row>
    <row r="147" spans="1:13" hidden="1" x14ac:dyDescent="0.2">
      <c r="A147" s="68" t="s">
        <v>524</v>
      </c>
      <c r="B147" s="69">
        <f t="shared" si="6"/>
        <v>0</v>
      </c>
      <c r="C147" s="69">
        <v>15</v>
      </c>
      <c r="D147" s="69" t="e">
        <f>#REF!</f>
        <v>#REF!</v>
      </c>
      <c r="E147" s="69" t="e">
        <f>#REF!</f>
        <v>#REF!</v>
      </c>
      <c r="F147" s="69" t="e">
        <f>#REF!</f>
        <v>#REF!</v>
      </c>
      <c r="G147" s="70" t="e">
        <f>#REF!</f>
        <v>#REF!</v>
      </c>
      <c r="H147" s="93" t="e">
        <f>#REF!</f>
        <v>#REF!</v>
      </c>
      <c r="I147" s="72" t="str">
        <f>IFERROR(M147*MIN(Table_Measure_Caps[[#Totals],[Estimated Raw Incentive Total]], Table_Measure_Caps[[#Totals],[Gross Measure Cost Total]], Value_Project_CAP)/Table_Measure_Caps[[#Totals],[Estimated Raw Incentive Total]], "")</f>
        <v/>
      </c>
      <c r="J147" s="69" t="e">
        <f>#REF!</f>
        <v>#REF!</v>
      </c>
      <c r="K147" s="73" t="str">
        <f t="shared" si="5"/>
        <v>Version 2.1</v>
      </c>
      <c r="L147" s="74" t="e">
        <f>#REF!</f>
        <v>#REF!</v>
      </c>
      <c r="M147" s="71" t="e">
        <f>#REF!</f>
        <v>#REF!</v>
      </c>
    </row>
    <row r="148" spans="1:13" hidden="1" x14ac:dyDescent="0.2">
      <c r="A148" s="68" t="s">
        <v>524</v>
      </c>
      <c r="B148" s="75">
        <f t="shared" si="6"/>
        <v>0</v>
      </c>
      <c r="C148" s="75">
        <v>16</v>
      </c>
      <c r="D148" s="69" t="e">
        <f>#REF!</f>
        <v>#REF!</v>
      </c>
      <c r="E148" s="69" t="e">
        <f>#REF!</f>
        <v>#REF!</v>
      </c>
      <c r="F148" s="69" t="e">
        <f>#REF!</f>
        <v>#REF!</v>
      </c>
      <c r="G148" s="70" t="e">
        <f>#REF!</f>
        <v>#REF!</v>
      </c>
      <c r="H148" s="93" t="e">
        <f>#REF!</f>
        <v>#REF!</v>
      </c>
      <c r="I148" s="72" t="str">
        <f>IFERROR(M148*MIN(Table_Measure_Caps[[#Totals],[Estimated Raw Incentive Total]], Table_Measure_Caps[[#Totals],[Gross Measure Cost Total]], Value_Project_CAP)/Table_Measure_Caps[[#Totals],[Estimated Raw Incentive Total]], "")</f>
        <v/>
      </c>
      <c r="J148" s="69" t="e">
        <f>#REF!</f>
        <v>#REF!</v>
      </c>
      <c r="K148" s="73" t="str">
        <f t="shared" si="5"/>
        <v>Version 2.1</v>
      </c>
      <c r="L148" s="74" t="e">
        <f>#REF!</f>
        <v>#REF!</v>
      </c>
      <c r="M148" s="71" t="e">
        <f>#REF!</f>
        <v>#REF!</v>
      </c>
    </row>
    <row r="149" spans="1:13" hidden="1" x14ac:dyDescent="0.2">
      <c r="A149" s="68" t="s">
        <v>524</v>
      </c>
      <c r="B149" s="69">
        <f t="shared" si="6"/>
        <v>0</v>
      </c>
      <c r="C149" s="69">
        <v>17</v>
      </c>
      <c r="D149" s="69" t="e">
        <f>#REF!</f>
        <v>#REF!</v>
      </c>
      <c r="E149" s="69" t="e">
        <f>#REF!</f>
        <v>#REF!</v>
      </c>
      <c r="F149" s="69" t="e">
        <f>#REF!</f>
        <v>#REF!</v>
      </c>
      <c r="G149" s="70" t="e">
        <f>#REF!</f>
        <v>#REF!</v>
      </c>
      <c r="H149" s="93" t="e">
        <f>#REF!</f>
        <v>#REF!</v>
      </c>
      <c r="I149" s="72" t="str">
        <f>IFERROR(M149*MIN(Table_Measure_Caps[[#Totals],[Estimated Raw Incentive Total]], Table_Measure_Caps[[#Totals],[Gross Measure Cost Total]], Value_Project_CAP)/Table_Measure_Caps[[#Totals],[Estimated Raw Incentive Total]], "")</f>
        <v/>
      </c>
      <c r="J149" s="69" t="e">
        <f>#REF!</f>
        <v>#REF!</v>
      </c>
      <c r="K149" s="73" t="str">
        <f t="shared" si="5"/>
        <v>Version 2.1</v>
      </c>
      <c r="L149" s="74" t="e">
        <f>#REF!</f>
        <v>#REF!</v>
      </c>
      <c r="M149" s="71" t="e">
        <f>#REF!</f>
        <v>#REF!</v>
      </c>
    </row>
    <row r="150" spans="1:13" hidden="1" x14ac:dyDescent="0.2">
      <c r="A150" s="68" t="s">
        <v>524</v>
      </c>
      <c r="B150" s="75">
        <f t="shared" si="6"/>
        <v>0</v>
      </c>
      <c r="C150" s="75">
        <v>18</v>
      </c>
      <c r="D150" s="69" t="e">
        <f>#REF!</f>
        <v>#REF!</v>
      </c>
      <c r="E150" s="69" t="e">
        <f>#REF!</f>
        <v>#REF!</v>
      </c>
      <c r="F150" s="69" t="e">
        <f>#REF!</f>
        <v>#REF!</v>
      </c>
      <c r="G150" s="70" t="e">
        <f>#REF!</f>
        <v>#REF!</v>
      </c>
      <c r="H150" s="93" t="e">
        <f>#REF!</f>
        <v>#REF!</v>
      </c>
      <c r="I150" s="72" t="str">
        <f>IFERROR(M150*MIN(Table_Measure_Caps[[#Totals],[Estimated Raw Incentive Total]], Table_Measure_Caps[[#Totals],[Gross Measure Cost Total]], Value_Project_CAP)/Table_Measure_Caps[[#Totals],[Estimated Raw Incentive Total]], "")</f>
        <v/>
      </c>
      <c r="J150" s="69" t="e">
        <f>#REF!</f>
        <v>#REF!</v>
      </c>
      <c r="K150" s="73" t="str">
        <f t="shared" si="5"/>
        <v>Version 2.1</v>
      </c>
      <c r="L150" s="74" t="e">
        <f>#REF!</f>
        <v>#REF!</v>
      </c>
      <c r="M150" s="71" t="e">
        <f>#REF!</f>
        <v>#REF!</v>
      </c>
    </row>
    <row r="151" spans="1:13" hidden="1" x14ac:dyDescent="0.2">
      <c r="A151" s="68" t="s">
        <v>524</v>
      </c>
      <c r="B151" s="69">
        <f t="shared" si="6"/>
        <v>0</v>
      </c>
      <c r="C151" s="69">
        <v>19</v>
      </c>
      <c r="D151" s="69" t="e">
        <f>#REF!</f>
        <v>#REF!</v>
      </c>
      <c r="E151" s="69" t="e">
        <f>#REF!</f>
        <v>#REF!</v>
      </c>
      <c r="F151" s="69" t="e">
        <f>#REF!</f>
        <v>#REF!</v>
      </c>
      <c r="G151" s="70" t="e">
        <f>#REF!</f>
        <v>#REF!</v>
      </c>
      <c r="H151" s="93" t="e">
        <f>#REF!</f>
        <v>#REF!</v>
      </c>
      <c r="I151" s="72" t="str">
        <f>IFERROR(M151*MIN(Table_Measure_Caps[[#Totals],[Estimated Raw Incentive Total]], Table_Measure_Caps[[#Totals],[Gross Measure Cost Total]], Value_Project_CAP)/Table_Measure_Caps[[#Totals],[Estimated Raw Incentive Total]], "")</f>
        <v/>
      </c>
      <c r="J151" s="69" t="e">
        <f>#REF!</f>
        <v>#REF!</v>
      </c>
      <c r="K151" s="73" t="str">
        <f t="shared" si="5"/>
        <v>Version 2.1</v>
      </c>
      <c r="L151" s="74" t="e">
        <f>#REF!</f>
        <v>#REF!</v>
      </c>
      <c r="M151" s="71" t="e">
        <f>#REF!</f>
        <v>#REF!</v>
      </c>
    </row>
    <row r="152" spans="1:13" hidden="1" x14ac:dyDescent="0.2">
      <c r="A152" s="68" t="s">
        <v>524</v>
      </c>
      <c r="B152" s="75">
        <f t="shared" si="6"/>
        <v>0</v>
      </c>
      <c r="C152" s="75">
        <v>20</v>
      </c>
      <c r="D152" s="69" t="e">
        <f>#REF!</f>
        <v>#REF!</v>
      </c>
      <c r="E152" s="69" t="e">
        <f>#REF!</f>
        <v>#REF!</v>
      </c>
      <c r="F152" s="69" t="e">
        <f>#REF!</f>
        <v>#REF!</v>
      </c>
      <c r="G152" s="70" t="e">
        <f>#REF!</f>
        <v>#REF!</v>
      </c>
      <c r="H152" s="93" t="e">
        <f>#REF!</f>
        <v>#REF!</v>
      </c>
      <c r="I152" s="72" t="str">
        <f>IFERROR(M152*MIN(Table_Measure_Caps[[#Totals],[Estimated Raw Incentive Total]], Table_Measure_Caps[[#Totals],[Gross Measure Cost Total]], Value_Project_CAP)/Table_Measure_Caps[[#Totals],[Estimated Raw Incentive Total]], "")</f>
        <v/>
      </c>
      <c r="J152" s="69" t="e">
        <f>#REF!</f>
        <v>#REF!</v>
      </c>
      <c r="K152" s="73" t="str">
        <f t="shared" si="5"/>
        <v>Version 2.1</v>
      </c>
      <c r="L152" s="74" t="e">
        <f>#REF!</f>
        <v>#REF!</v>
      </c>
      <c r="M152" s="71" t="e">
        <f>#REF!</f>
        <v>#REF!</v>
      </c>
    </row>
    <row r="153" spans="1:13" hidden="1" x14ac:dyDescent="0.2">
      <c r="A153" s="68" t="s">
        <v>524</v>
      </c>
      <c r="B153" s="69">
        <f t="shared" si="6"/>
        <v>0</v>
      </c>
      <c r="C153" s="69">
        <v>21</v>
      </c>
      <c r="D153" s="69" t="e">
        <f>#REF!</f>
        <v>#REF!</v>
      </c>
      <c r="E153" s="69" t="e">
        <f>#REF!</f>
        <v>#REF!</v>
      </c>
      <c r="F153" s="69" t="e">
        <f>#REF!</f>
        <v>#REF!</v>
      </c>
      <c r="G153" s="70" t="e">
        <f>#REF!</f>
        <v>#REF!</v>
      </c>
      <c r="H153" s="93" t="e">
        <f>#REF!</f>
        <v>#REF!</v>
      </c>
      <c r="I153" s="72" t="str">
        <f>IFERROR(M153*MIN(Table_Measure_Caps[[#Totals],[Estimated Raw Incentive Total]], Table_Measure_Caps[[#Totals],[Gross Measure Cost Total]], Value_Project_CAP)/Table_Measure_Caps[[#Totals],[Estimated Raw Incentive Total]], "")</f>
        <v/>
      </c>
      <c r="J153" s="69" t="e">
        <f>#REF!</f>
        <v>#REF!</v>
      </c>
      <c r="K153" s="73" t="str">
        <f t="shared" si="5"/>
        <v>Version 2.1</v>
      </c>
      <c r="L153" s="74" t="e">
        <f>#REF!</f>
        <v>#REF!</v>
      </c>
      <c r="M153" s="71" t="e">
        <f>#REF!</f>
        <v>#REF!</v>
      </c>
    </row>
    <row r="154" spans="1:13" hidden="1" x14ac:dyDescent="0.2">
      <c r="A154" s="68" t="s">
        <v>524</v>
      </c>
      <c r="B154" s="75">
        <f t="shared" si="6"/>
        <v>0</v>
      </c>
      <c r="C154" s="75">
        <v>22</v>
      </c>
      <c r="D154" s="69" t="e">
        <f>#REF!</f>
        <v>#REF!</v>
      </c>
      <c r="E154" s="69" t="e">
        <f>#REF!</f>
        <v>#REF!</v>
      </c>
      <c r="F154" s="69" t="e">
        <f>#REF!</f>
        <v>#REF!</v>
      </c>
      <c r="G154" s="70" t="e">
        <f>#REF!</f>
        <v>#REF!</v>
      </c>
      <c r="H154" s="93" t="e">
        <f>#REF!</f>
        <v>#REF!</v>
      </c>
      <c r="I154" s="72" t="str">
        <f>IFERROR(M154*MIN(Table_Measure_Caps[[#Totals],[Estimated Raw Incentive Total]], Table_Measure_Caps[[#Totals],[Gross Measure Cost Total]], Value_Project_CAP)/Table_Measure_Caps[[#Totals],[Estimated Raw Incentive Total]], "")</f>
        <v/>
      </c>
      <c r="J154" s="69" t="e">
        <f>#REF!</f>
        <v>#REF!</v>
      </c>
      <c r="K154" s="73" t="str">
        <f t="shared" si="5"/>
        <v>Version 2.1</v>
      </c>
      <c r="L154" s="74" t="e">
        <f>#REF!</f>
        <v>#REF!</v>
      </c>
      <c r="M154" s="71" t="e">
        <f>#REF!</f>
        <v>#REF!</v>
      </c>
    </row>
    <row r="155" spans="1:13" hidden="1" x14ac:dyDescent="0.2">
      <c r="A155" s="68" t="s">
        <v>524</v>
      </c>
      <c r="B155" s="69">
        <f t="shared" si="6"/>
        <v>0</v>
      </c>
      <c r="C155" s="69">
        <v>23</v>
      </c>
      <c r="D155" s="69" t="e">
        <f>#REF!</f>
        <v>#REF!</v>
      </c>
      <c r="E155" s="69" t="e">
        <f>#REF!</f>
        <v>#REF!</v>
      </c>
      <c r="F155" s="69" t="e">
        <f>#REF!</f>
        <v>#REF!</v>
      </c>
      <c r="G155" s="70" t="e">
        <f>#REF!</f>
        <v>#REF!</v>
      </c>
      <c r="H155" s="93" t="e">
        <f>#REF!</f>
        <v>#REF!</v>
      </c>
      <c r="I155" s="72" t="str">
        <f>IFERROR(M155*MIN(Table_Measure_Caps[[#Totals],[Estimated Raw Incentive Total]], Table_Measure_Caps[[#Totals],[Gross Measure Cost Total]], Value_Project_CAP)/Table_Measure_Caps[[#Totals],[Estimated Raw Incentive Total]], "")</f>
        <v/>
      </c>
      <c r="J155" s="69" t="e">
        <f>#REF!</f>
        <v>#REF!</v>
      </c>
      <c r="K155" s="73" t="str">
        <f t="shared" si="5"/>
        <v>Version 2.1</v>
      </c>
      <c r="L155" s="74" t="e">
        <f>#REF!</f>
        <v>#REF!</v>
      </c>
      <c r="M155" s="71" t="e">
        <f>#REF!</f>
        <v>#REF!</v>
      </c>
    </row>
    <row r="156" spans="1:13" hidden="1" x14ac:dyDescent="0.2">
      <c r="A156" s="68" t="s">
        <v>524</v>
      </c>
      <c r="B156" s="75">
        <f t="shared" si="6"/>
        <v>0</v>
      </c>
      <c r="C156" s="75">
        <v>24</v>
      </c>
      <c r="D156" s="69" t="e">
        <f>#REF!</f>
        <v>#REF!</v>
      </c>
      <c r="E156" s="69" t="e">
        <f>#REF!</f>
        <v>#REF!</v>
      </c>
      <c r="F156" s="69" t="e">
        <f>#REF!</f>
        <v>#REF!</v>
      </c>
      <c r="G156" s="70" t="e">
        <f>#REF!</f>
        <v>#REF!</v>
      </c>
      <c r="H156" s="93" t="e">
        <f>#REF!</f>
        <v>#REF!</v>
      </c>
      <c r="I156" s="72" t="str">
        <f>IFERROR(M156*MIN(Table_Measure_Caps[[#Totals],[Estimated Raw Incentive Total]], Table_Measure_Caps[[#Totals],[Gross Measure Cost Total]], Value_Project_CAP)/Table_Measure_Caps[[#Totals],[Estimated Raw Incentive Total]], "")</f>
        <v/>
      </c>
      <c r="J156" s="69" t="e">
        <f>#REF!</f>
        <v>#REF!</v>
      </c>
      <c r="K156" s="73" t="str">
        <f t="shared" si="5"/>
        <v>Version 2.1</v>
      </c>
      <c r="L156" s="74" t="e">
        <f>#REF!</f>
        <v>#REF!</v>
      </c>
      <c r="M156" s="71" t="e">
        <f>#REF!</f>
        <v>#REF!</v>
      </c>
    </row>
    <row r="157" spans="1:13" hidden="1" x14ac:dyDescent="0.2">
      <c r="A157" s="68" t="s">
        <v>524</v>
      </c>
      <c r="B157" s="69">
        <f t="shared" si="6"/>
        <v>0</v>
      </c>
      <c r="C157" s="69">
        <v>25</v>
      </c>
      <c r="D157" s="69" t="e">
        <f>#REF!</f>
        <v>#REF!</v>
      </c>
      <c r="E157" s="69" t="e">
        <f>#REF!</f>
        <v>#REF!</v>
      </c>
      <c r="F157" s="69" t="e">
        <f>#REF!</f>
        <v>#REF!</v>
      </c>
      <c r="G157" s="70" t="e">
        <f>#REF!</f>
        <v>#REF!</v>
      </c>
      <c r="H157" s="93" t="e">
        <f>#REF!</f>
        <v>#REF!</v>
      </c>
      <c r="I157" s="72" t="str">
        <f>IFERROR(M157*MIN(Table_Measure_Caps[[#Totals],[Estimated Raw Incentive Total]], Table_Measure_Caps[[#Totals],[Gross Measure Cost Total]], Value_Project_CAP)/Table_Measure_Caps[[#Totals],[Estimated Raw Incentive Total]], "")</f>
        <v/>
      </c>
      <c r="J157" s="69" t="e">
        <f>#REF!</f>
        <v>#REF!</v>
      </c>
      <c r="K157" s="73" t="str">
        <f t="shared" si="5"/>
        <v>Version 2.1</v>
      </c>
      <c r="L157" s="74" t="e">
        <f>#REF!</f>
        <v>#REF!</v>
      </c>
      <c r="M157" s="71" t="e">
        <f>#REF!</f>
        <v>#REF!</v>
      </c>
    </row>
    <row r="158" spans="1:13" hidden="1" x14ac:dyDescent="0.2">
      <c r="A158" s="68" t="s">
        <v>524</v>
      </c>
      <c r="B158" s="75">
        <f t="shared" si="6"/>
        <v>0</v>
      </c>
      <c r="C158" s="75">
        <v>26</v>
      </c>
      <c r="D158" s="69" t="e">
        <f>#REF!</f>
        <v>#REF!</v>
      </c>
      <c r="E158" s="69" t="e">
        <f>#REF!</f>
        <v>#REF!</v>
      </c>
      <c r="F158" s="69" t="e">
        <f>#REF!</f>
        <v>#REF!</v>
      </c>
      <c r="G158" s="70" t="e">
        <f>#REF!</f>
        <v>#REF!</v>
      </c>
      <c r="H158" s="93" t="e">
        <f>#REF!</f>
        <v>#REF!</v>
      </c>
      <c r="I158" s="72" t="str">
        <f>IFERROR(M158*MIN(Table_Measure_Caps[[#Totals],[Estimated Raw Incentive Total]], Table_Measure_Caps[[#Totals],[Gross Measure Cost Total]], Value_Project_CAP)/Table_Measure_Caps[[#Totals],[Estimated Raw Incentive Total]], "")</f>
        <v/>
      </c>
      <c r="J158" s="69" t="e">
        <f>#REF!</f>
        <v>#REF!</v>
      </c>
      <c r="K158" s="73" t="str">
        <f t="shared" si="5"/>
        <v>Version 2.1</v>
      </c>
      <c r="L158" s="74" t="e">
        <f>#REF!</f>
        <v>#REF!</v>
      </c>
      <c r="M158" s="71" t="e">
        <f>#REF!</f>
        <v>#REF!</v>
      </c>
    </row>
    <row r="159" spans="1:13" hidden="1" x14ac:dyDescent="0.2">
      <c r="A159" s="68" t="s">
        <v>524</v>
      </c>
      <c r="B159" s="69">
        <f t="shared" si="6"/>
        <v>0</v>
      </c>
      <c r="C159" s="69">
        <v>27</v>
      </c>
      <c r="D159" s="69" t="e">
        <f>#REF!</f>
        <v>#REF!</v>
      </c>
      <c r="E159" s="69" t="e">
        <f>#REF!</f>
        <v>#REF!</v>
      </c>
      <c r="F159" s="69" t="e">
        <f>#REF!</f>
        <v>#REF!</v>
      </c>
      <c r="G159" s="70" t="e">
        <f>#REF!</f>
        <v>#REF!</v>
      </c>
      <c r="H159" s="93" t="e">
        <f>#REF!</f>
        <v>#REF!</v>
      </c>
      <c r="I159" s="72" t="str">
        <f>IFERROR(M159*MIN(Table_Measure_Caps[[#Totals],[Estimated Raw Incentive Total]], Table_Measure_Caps[[#Totals],[Gross Measure Cost Total]], Value_Project_CAP)/Table_Measure_Caps[[#Totals],[Estimated Raw Incentive Total]], "")</f>
        <v/>
      </c>
      <c r="J159" s="69" t="e">
        <f>#REF!</f>
        <v>#REF!</v>
      </c>
      <c r="K159" s="73" t="str">
        <f t="shared" si="5"/>
        <v>Version 2.1</v>
      </c>
      <c r="L159" s="74" t="e">
        <f>#REF!</f>
        <v>#REF!</v>
      </c>
      <c r="M159" s="71" t="e">
        <f>#REF!</f>
        <v>#REF!</v>
      </c>
    </row>
    <row r="160" spans="1:13" hidden="1" x14ac:dyDescent="0.2">
      <c r="A160" s="68" t="s">
        <v>524</v>
      </c>
      <c r="B160" s="75">
        <f t="shared" si="6"/>
        <v>0</v>
      </c>
      <c r="C160" s="75">
        <v>28</v>
      </c>
      <c r="D160" s="69" t="e">
        <f>#REF!</f>
        <v>#REF!</v>
      </c>
      <c r="E160" s="69" t="e">
        <f>#REF!</f>
        <v>#REF!</v>
      </c>
      <c r="F160" s="69" t="e">
        <f>#REF!</f>
        <v>#REF!</v>
      </c>
      <c r="G160" s="70" t="e">
        <f>#REF!</f>
        <v>#REF!</v>
      </c>
      <c r="H160" s="93" t="e">
        <f>#REF!</f>
        <v>#REF!</v>
      </c>
      <c r="I160" s="72" t="str">
        <f>IFERROR(M160*MIN(Table_Measure_Caps[[#Totals],[Estimated Raw Incentive Total]], Table_Measure_Caps[[#Totals],[Gross Measure Cost Total]], Value_Project_CAP)/Table_Measure_Caps[[#Totals],[Estimated Raw Incentive Total]], "")</f>
        <v/>
      </c>
      <c r="J160" s="69" t="e">
        <f>#REF!</f>
        <v>#REF!</v>
      </c>
      <c r="K160" s="73" t="str">
        <f t="shared" si="5"/>
        <v>Version 2.1</v>
      </c>
      <c r="L160" s="74" t="e">
        <f>#REF!</f>
        <v>#REF!</v>
      </c>
      <c r="M160" s="71" t="e">
        <f>#REF!</f>
        <v>#REF!</v>
      </c>
    </row>
    <row r="161" spans="1:13" hidden="1" x14ac:dyDescent="0.2">
      <c r="A161" s="68" t="s">
        <v>524</v>
      </c>
      <c r="B161" s="69">
        <f t="shared" si="6"/>
        <v>0</v>
      </c>
      <c r="C161" s="69">
        <v>29</v>
      </c>
      <c r="D161" s="69" t="e">
        <f>#REF!</f>
        <v>#REF!</v>
      </c>
      <c r="E161" s="69" t="e">
        <f>#REF!</f>
        <v>#REF!</v>
      </c>
      <c r="F161" s="69" t="e">
        <f>#REF!</f>
        <v>#REF!</v>
      </c>
      <c r="G161" s="70" t="e">
        <f>#REF!</f>
        <v>#REF!</v>
      </c>
      <c r="H161" s="93" t="e">
        <f>#REF!</f>
        <v>#REF!</v>
      </c>
      <c r="I161" s="72" t="str">
        <f>IFERROR(M161*MIN(Table_Measure_Caps[[#Totals],[Estimated Raw Incentive Total]], Table_Measure_Caps[[#Totals],[Gross Measure Cost Total]], Value_Project_CAP)/Table_Measure_Caps[[#Totals],[Estimated Raw Incentive Total]], "")</f>
        <v/>
      </c>
      <c r="J161" s="69" t="e">
        <f>#REF!</f>
        <v>#REF!</v>
      </c>
      <c r="K161" s="73" t="str">
        <f t="shared" si="5"/>
        <v>Version 2.1</v>
      </c>
      <c r="L161" s="74" t="e">
        <f>#REF!</f>
        <v>#REF!</v>
      </c>
      <c r="M161" s="71" t="e">
        <f>#REF!</f>
        <v>#REF!</v>
      </c>
    </row>
    <row r="162" spans="1:13" hidden="1" x14ac:dyDescent="0.2">
      <c r="A162" s="68" t="s">
        <v>524</v>
      </c>
      <c r="B162" s="75">
        <f t="shared" si="6"/>
        <v>0</v>
      </c>
      <c r="C162" s="75">
        <v>30</v>
      </c>
      <c r="D162" s="69" t="e">
        <f>#REF!</f>
        <v>#REF!</v>
      </c>
      <c r="E162" s="69" t="e">
        <f>#REF!</f>
        <v>#REF!</v>
      </c>
      <c r="F162" s="69" t="e">
        <f>#REF!</f>
        <v>#REF!</v>
      </c>
      <c r="G162" s="70" t="e">
        <f>#REF!</f>
        <v>#REF!</v>
      </c>
      <c r="H162" s="93" t="e">
        <f>#REF!</f>
        <v>#REF!</v>
      </c>
      <c r="I162" s="72" t="str">
        <f>IFERROR(M162*MIN(Table_Measure_Caps[[#Totals],[Estimated Raw Incentive Total]], Table_Measure_Caps[[#Totals],[Gross Measure Cost Total]], Value_Project_CAP)/Table_Measure_Caps[[#Totals],[Estimated Raw Incentive Total]], "")</f>
        <v/>
      </c>
      <c r="J162" s="69" t="e">
        <f>#REF!</f>
        <v>#REF!</v>
      </c>
      <c r="K162" s="73" t="str">
        <f t="shared" si="5"/>
        <v>Version 2.1</v>
      </c>
      <c r="L162" s="74" t="e">
        <f>#REF!</f>
        <v>#REF!</v>
      </c>
      <c r="M162" s="71" t="e">
        <f>#REF!</f>
        <v>#REF!</v>
      </c>
    </row>
    <row r="163" spans="1:13" hidden="1" x14ac:dyDescent="0.2">
      <c r="A163" s="76" t="s">
        <v>525</v>
      </c>
      <c r="B163" s="77">
        <f t="shared" si="6"/>
        <v>0</v>
      </c>
      <c r="C163" s="77">
        <v>1</v>
      </c>
      <c r="D163" s="77" t="e">
        <f>#REF!</f>
        <v>#REF!</v>
      </c>
      <c r="E163" s="77" t="e">
        <f>#REF!</f>
        <v>#REF!</v>
      </c>
      <c r="F163" s="77" t="e">
        <f>#REF!</f>
        <v>#REF!</v>
      </c>
      <c r="G163" s="78" t="e">
        <f>#REF!</f>
        <v>#REF!</v>
      </c>
      <c r="H163" s="94" t="e">
        <f>#REF!</f>
        <v>#REF!</v>
      </c>
      <c r="I163" s="80" t="str">
        <f>IFERROR(M163*MIN(Table_Measure_Caps[[#Totals],[Estimated Raw Incentive Total]], Table_Measure_Caps[[#Totals],[Gross Measure Cost Total]], Value_Project_CAP)/Table_Measure_Caps[[#Totals],[Estimated Raw Incentive Total]], "")</f>
        <v/>
      </c>
      <c r="J163" s="77" t="e">
        <f>#REF!</f>
        <v>#REF!</v>
      </c>
      <c r="K163" s="81" t="str">
        <f t="shared" si="5"/>
        <v>Version 2.1</v>
      </c>
      <c r="L163" s="82" t="e">
        <f>#REF!</f>
        <v>#REF!</v>
      </c>
      <c r="M163" s="79" t="e">
        <f>#REF!</f>
        <v>#REF!</v>
      </c>
    </row>
    <row r="164" spans="1:13" hidden="1" x14ac:dyDescent="0.2">
      <c r="A164" s="76" t="s">
        <v>525</v>
      </c>
      <c r="B164" s="77">
        <f t="shared" si="6"/>
        <v>0</v>
      </c>
      <c r="C164" s="77">
        <v>2</v>
      </c>
      <c r="D164" s="77" t="e">
        <f>#REF!</f>
        <v>#REF!</v>
      </c>
      <c r="E164" s="77" t="e">
        <f>#REF!</f>
        <v>#REF!</v>
      </c>
      <c r="F164" s="77" t="e">
        <f>#REF!</f>
        <v>#REF!</v>
      </c>
      <c r="G164" s="78" t="e">
        <f>#REF!</f>
        <v>#REF!</v>
      </c>
      <c r="H164" s="94" t="e">
        <f>#REF!</f>
        <v>#REF!</v>
      </c>
      <c r="I164" s="80" t="str">
        <f>IFERROR(M164*MIN(Table_Measure_Caps[[#Totals],[Estimated Raw Incentive Total]], Table_Measure_Caps[[#Totals],[Gross Measure Cost Total]], Value_Project_CAP)/Table_Measure_Caps[[#Totals],[Estimated Raw Incentive Total]], "")</f>
        <v/>
      </c>
      <c r="J164" s="77" t="e">
        <f>#REF!</f>
        <v>#REF!</v>
      </c>
      <c r="K164" s="81" t="str">
        <f t="shared" si="5"/>
        <v>Version 2.1</v>
      </c>
      <c r="L164" s="82" t="e">
        <f>#REF!</f>
        <v>#REF!</v>
      </c>
      <c r="M164" s="79" t="e">
        <f>#REF!</f>
        <v>#REF!</v>
      </c>
    </row>
    <row r="165" spans="1:13" hidden="1" x14ac:dyDescent="0.2">
      <c r="A165" s="76" t="s">
        <v>525</v>
      </c>
      <c r="B165" s="77">
        <f t="shared" ref="B165:B196" si="7">Input_ProjectNumber</f>
        <v>0</v>
      </c>
      <c r="C165" s="77">
        <v>3</v>
      </c>
      <c r="D165" s="77" t="e">
        <f>#REF!</f>
        <v>#REF!</v>
      </c>
      <c r="E165" s="77" t="e">
        <f>#REF!</f>
        <v>#REF!</v>
      </c>
      <c r="F165" s="77" t="e">
        <f>#REF!</f>
        <v>#REF!</v>
      </c>
      <c r="G165" s="78" t="e">
        <f>#REF!</f>
        <v>#REF!</v>
      </c>
      <c r="H165" s="94" t="e">
        <f>#REF!</f>
        <v>#REF!</v>
      </c>
      <c r="I165" s="80" t="str">
        <f>IFERROR(M165*MIN(Table_Measure_Caps[[#Totals],[Estimated Raw Incentive Total]], Table_Measure_Caps[[#Totals],[Gross Measure Cost Total]], Value_Project_CAP)/Table_Measure_Caps[[#Totals],[Estimated Raw Incentive Total]], "")</f>
        <v/>
      </c>
      <c r="J165" s="77" t="e">
        <f>#REF!</f>
        <v>#REF!</v>
      </c>
      <c r="K165" s="81" t="str">
        <f t="shared" si="5"/>
        <v>Version 2.1</v>
      </c>
      <c r="L165" s="82" t="e">
        <f>#REF!</f>
        <v>#REF!</v>
      </c>
      <c r="M165" s="79" t="e">
        <f>#REF!</f>
        <v>#REF!</v>
      </c>
    </row>
    <row r="166" spans="1:13" hidden="1" x14ac:dyDescent="0.2">
      <c r="A166" s="76" t="s">
        <v>525</v>
      </c>
      <c r="B166" s="77">
        <f t="shared" si="7"/>
        <v>0</v>
      </c>
      <c r="C166" s="77">
        <v>4</v>
      </c>
      <c r="D166" s="77" t="e">
        <f>#REF!</f>
        <v>#REF!</v>
      </c>
      <c r="E166" s="77" t="e">
        <f>#REF!</f>
        <v>#REF!</v>
      </c>
      <c r="F166" s="77" t="e">
        <f>#REF!</f>
        <v>#REF!</v>
      </c>
      <c r="G166" s="78" t="e">
        <f>#REF!</f>
        <v>#REF!</v>
      </c>
      <c r="H166" s="94" t="e">
        <f>#REF!</f>
        <v>#REF!</v>
      </c>
      <c r="I166" s="80" t="str">
        <f>IFERROR(M166*MIN(Table_Measure_Caps[[#Totals],[Estimated Raw Incentive Total]], Table_Measure_Caps[[#Totals],[Gross Measure Cost Total]], Value_Project_CAP)/Table_Measure_Caps[[#Totals],[Estimated Raw Incentive Total]], "")</f>
        <v/>
      </c>
      <c r="J166" s="77" t="e">
        <f>#REF!</f>
        <v>#REF!</v>
      </c>
      <c r="K166" s="81" t="str">
        <f t="shared" si="5"/>
        <v>Version 2.1</v>
      </c>
      <c r="L166" s="82" t="e">
        <f>#REF!</f>
        <v>#REF!</v>
      </c>
      <c r="M166" s="79" t="e">
        <f>#REF!</f>
        <v>#REF!</v>
      </c>
    </row>
    <row r="167" spans="1:13" hidden="1" x14ac:dyDescent="0.2">
      <c r="A167" s="76" t="s">
        <v>525</v>
      </c>
      <c r="B167" s="77">
        <f t="shared" si="7"/>
        <v>0</v>
      </c>
      <c r="C167" s="77">
        <v>5</v>
      </c>
      <c r="D167" s="77" t="e">
        <f>#REF!</f>
        <v>#REF!</v>
      </c>
      <c r="E167" s="77" t="e">
        <f>#REF!</f>
        <v>#REF!</v>
      </c>
      <c r="F167" s="77" t="e">
        <f>#REF!</f>
        <v>#REF!</v>
      </c>
      <c r="G167" s="78" t="e">
        <f>#REF!</f>
        <v>#REF!</v>
      </c>
      <c r="H167" s="94" t="e">
        <f>#REF!</f>
        <v>#REF!</v>
      </c>
      <c r="I167" s="80" t="str">
        <f>IFERROR(M167*MIN(Table_Measure_Caps[[#Totals],[Estimated Raw Incentive Total]], Table_Measure_Caps[[#Totals],[Gross Measure Cost Total]], Value_Project_CAP)/Table_Measure_Caps[[#Totals],[Estimated Raw Incentive Total]], "")</f>
        <v/>
      </c>
      <c r="J167" s="77" t="e">
        <f>#REF!</f>
        <v>#REF!</v>
      </c>
      <c r="K167" s="81" t="str">
        <f t="shared" si="5"/>
        <v>Version 2.1</v>
      </c>
      <c r="L167" s="82" t="e">
        <f>#REF!</f>
        <v>#REF!</v>
      </c>
      <c r="M167" s="79" t="e">
        <f>#REF!</f>
        <v>#REF!</v>
      </c>
    </row>
    <row r="168" spans="1:13" hidden="1" x14ac:dyDescent="0.2">
      <c r="A168" s="76" t="s">
        <v>525</v>
      </c>
      <c r="B168" s="77">
        <f t="shared" si="7"/>
        <v>0</v>
      </c>
      <c r="C168" s="77">
        <v>6</v>
      </c>
      <c r="D168" s="77" t="e">
        <f>#REF!</f>
        <v>#REF!</v>
      </c>
      <c r="E168" s="77" t="e">
        <f>#REF!</f>
        <v>#REF!</v>
      </c>
      <c r="F168" s="77" t="e">
        <f>#REF!</f>
        <v>#REF!</v>
      </c>
      <c r="G168" s="78" t="e">
        <f>#REF!</f>
        <v>#REF!</v>
      </c>
      <c r="H168" s="94" t="e">
        <f>#REF!</f>
        <v>#REF!</v>
      </c>
      <c r="I168" s="80" t="str">
        <f>IFERROR(M168*MIN(Table_Measure_Caps[[#Totals],[Estimated Raw Incentive Total]], Table_Measure_Caps[[#Totals],[Gross Measure Cost Total]], Value_Project_CAP)/Table_Measure_Caps[[#Totals],[Estimated Raw Incentive Total]], "")</f>
        <v/>
      </c>
      <c r="J168" s="77" t="e">
        <f>#REF!</f>
        <v>#REF!</v>
      </c>
      <c r="K168" s="81" t="str">
        <f t="shared" si="5"/>
        <v>Version 2.1</v>
      </c>
      <c r="L168" s="82" t="e">
        <f>#REF!</f>
        <v>#REF!</v>
      </c>
      <c r="M168" s="79" t="e">
        <f>#REF!</f>
        <v>#REF!</v>
      </c>
    </row>
    <row r="169" spans="1:13" hidden="1" x14ac:dyDescent="0.2">
      <c r="A169" s="76" t="s">
        <v>525</v>
      </c>
      <c r="B169" s="77">
        <f t="shared" si="7"/>
        <v>0</v>
      </c>
      <c r="C169" s="77">
        <v>7</v>
      </c>
      <c r="D169" s="77" t="e">
        <f>#REF!</f>
        <v>#REF!</v>
      </c>
      <c r="E169" s="77" t="e">
        <f>#REF!</f>
        <v>#REF!</v>
      </c>
      <c r="F169" s="77" t="e">
        <f>#REF!</f>
        <v>#REF!</v>
      </c>
      <c r="G169" s="78" t="e">
        <f>#REF!</f>
        <v>#REF!</v>
      </c>
      <c r="H169" s="94" t="e">
        <f>#REF!</f>
        <v>#REF!</v>
      </c>
      <c r="I169" s="80" t="str">
        <f>IFERROR(M169*MIN(Table_Measure_Caps[[#Totals],[Estimated Raw Incentive Total]], Table_Measure_Caps[[#Totals],[Gross Measure Cost Total]], Value_Project_CAP)/Table_Measure_Caps[[#Totals],[Estimated Raw Incentive Total]], "")</f>
        <v/>
      </c>
      <c r="J169" s="77" t="e">
        <f>#REF!</f>
        <v>#REF!</v>
      </c>
      <c r="K169" s="81" t="str">
        <f t="shared" si="5"/>
        <v>Version 2.1</v>
      </c>
      <c r="L169" s="82" t="e">
        <f>#REF!</f>
        <v>#REF!</v>
      </c>
      <c r="M169" s="79" t="e">
        <f>#REF!</f>
        <v>#REF!</v>
      </c>
    </row>
    <row r="170" spans="1:13" hidden="1" x14ac:dyDescent="0.2">
      <c r="A170" s="76" t="s">
        <v>525</v>
      </c>
      <c r="B170" s="77">
        <f t="shared" si="7"/>
        <v>0</v>
      </c>
      <c r="C170" s="77">
        <v>8</v>
      </c>
      <c r="D170" s="77" t="e">
        <f>#REF!</f>
        <v>#REF!</v>
      </c>
      <c r="E170" s="77" t="e">
        <f>#REF!</f>
        <v>#REF!</v>
      </c>
      <c r="F170" s="77" t="e">
        <f>#REF!</f>
        <v>#REF!</v>
      </c>
      <c r="G170" s="78" t="e">
        <f>#REF!</f>
        <v>#REF!</v>
      </c>
      <c r="H170" s="94" t="e">
        <f>#REF!</f>
        <v>#REF!</v>
      </c>
      <c r="I170" s="80" t="str">
        <f>IFERROR(M170*MIN(Table_Measure_Caps[[#Totals],[Estimated Raw Incentive Total]], Table_Measure_Caps[[#Totals],[Gross Measure Cost Total]], Value_Project_CAP)/Table_Measure_Caps[[#Totals],[Estimated Raw Incentive Total]], "")</f>
        <v/>
      </c>
      <c r="J170" s="77" t="e">
        <f>#REF!</f>
        <v>#REF!</v>
      </c>
      <c r="K170" s="81" t="str">
        <f t="shared" si="5"/>
        <v>Version 2.1</v>
      </c>
      <c r="L170" s="82" t="e">
        <f>#REF!</f>
        <v>#REF!</v>
      </c>
      <c r="M170" s="79" t="e">
        <f>#REF!</f>
        <v>#REF!</v>
      </c>
    </row>
    <row r="171" spans="1:13" hidden="1" x14ac:dyDescent="0.2">
      <c r="A171" s="76" t="s">
        <v>525</v>
      </c>
      <c r="B171" s="77">
        <f t="shared" si="7"/>
        <v>0</v>
      </c>
      <c r="C171" s="77">
        <v>9</v>
      </c>
      <c r="D171" s="77" t="e">
        <f>#REF!</f>
        <v>#REF!</v>
      </c>
      <c r="E171" s="77" t="e">
        <f>#REF!</f>
        <v>#REF!</v>
      </c>
      <c r="F171" s="77" t="e">
        <f>#REF!</f>
        <v>#REF!</v>
      </c>
      <c r="G171" s="78" t="e">
        <f>#REF!</f>
        <v>#REF!</v>
      </c>
      <c r="H171" s="94" t="e">
        <f>#REF!</f>
        <v>#REF!</v>
      </c>
      <c r="I171" s="80" t="str">
        <f>IFERROR(M171*MIN(Table_Measure_Caps[[#Totals],[Estimated Raw Incentive Total]], Table_Measure_Caps[[#Totals],[Gross Measure Cost Total]], Value_Project_CAP)/Table_Measure_Caps[[#Totals],[Estimated Raw Incentive Total]], "")</f>
        <v/>
      </c>
      <c r="J171" s="77" t="e">
        <f>#REF!</f>
        <v>#REF!</v>
      </c>
      <c r="K171" s="81" t="str">
        <f t="shared" si="5"/>
        <v>Version 2.1</v>
      </c>
      <c r="L171" s="82" t="e">
        <f>#REF!</f>
        <v>#REF!</v>
      </c>
      <c r="M171" s="79" t="e">
        <f>#REF!</f>
        <v>#REF!</v>
      </c>
    </row>
    <row r="172" spans="1:13" hidden="1" x14ac:dyDescent="0.2">
      <c r="A172" s="76" t="s">
        <v>525</v>
      </c>
      <c r="B172" s="77">
        <f t="shared" si="7"/>
        <v>0</v>
      </c>
      <c r="C172" s="77">
        <v>10</v>
      </c>
      <c r="D172" s="77" t="e">
        <f>#REF!</f>
        <v>#REF!</v>
      </c>
      <c r="E172" s="77" t="e">
        <f>#REF!</f>
        <v>#REF!</v>
      </c>
      <c r="F172" s="77" t="e">
        <f>#REF!</f>
        <v>#REF!</v>
      </c>
      <c r="G172" s="78" t="e">
        <f>#REF!</f>
        <v>#REF!</v>
      </c>
      <c r="H172" s="94" t="e">
        <f>#REF!</f>
        <v>#REF!</v>
      </c>
      <c r="I172" s="80" t="str">
        <f>IFERROR(M172*MIN(Table_Measure_Caps[[#Totals],[Estimated Raw Incentive Total]], Table_Measure_Caps[[#Totals],[Gross Measure Cost Total]], Value_Project_CAP)/Table_Measure_Caps[[#Totals],[Estimated Raw Incentive Total]], "")</f>
        <v/>
      </c>
      <c r="J172" s="77" t="e">
        <f>#REF!</f>
        <v>#REF!</v>
      </c>
      <c r="K172" s="81" t="str">
        <f t="shared" si="5"/>
        <v>Version 2.1</v>
      </c>
      <c r="L172" s="82" t="e">
        <f>#REF!</f>
        <v>#REF!</v>
      </c>
      <c r="M172" s="79" t="e">
        <f>#REF!</f>
        <v>#REF!</v>
      </c>
    </row>
    <row r="173" spans="1:13" hidden="1" x14ac:dyDescent="0.2">
      <c r="A173" s="76" t="s">
        <v>525</v>
      </c>
      <c r="B173" s="77">
        <f t="shared" si="7"/>
        <v>0</v>
      </c>
      <c r="C173" s="77">
        <v>11</v>
      </c>
      <c r="D173" s="77" t="e">
        <f>#REF!</f>
        <v>#REF!</v>
      </c>
      <c r="E173" s="77" t="e">
        <f>#REF!</f>
        <v>#REF!</v>
      </c>
      <c r="F173" s="77" t="e">
        <f>#REF!</f>
        <v>#REF!</v>
      </c>
      <c r="G173" s="78" t="e">
        <f>#REF!</f>
        <v>#REF!</v>
      </c>
      <c r="H173" s="94" t="e">
        <f>#REF!</f>
        <v>#REF!</v>
      </c>
      <c r="I173" s="80" t="str">
        <f>IFERROR(M173*MIN(Table_Measure_Caps[[#Totals],[Estimated Raw Incentive Total]], Table_Measure_Caps[[#Totals],[Gross Measure Cost Total]], Value_Project_CAP)/Table_Measure_Caps[[#Totals],[Estimated Raw Incentive Total]], "")</f>
        <v/>
      </c>
      <c r="J173" s="77" t="e">
        <f>#REF!</f>
        <v>#REF!</v>
      </c>
      <c r="K173" s="81" t="str">
        <f t="shared" si="5"/>
        <v>Version 2.1</v>
      </c>
      <c r="L173" s="82" t="e">
        <f>#REF!</f>
        <v>#REF!</v>
      </c>
      <c r="M173" s="79" t="e">
        <f>#REF!</f>
        <v>#REF!</v>
      </c>
    </row>
    <row r="174" spans="1:13" hidden="1" x14ac:dyDescent="0.2">
      <c r="A174" s="76" t="s">
        <v>525</v>
      </c>
      <c r="B174" s="77">
        <f t="shared" si="7"/>
        <v>0</v>
      </c>
      <c r="C174" s="77">
        <v>12</v>
      </c>
      <c r="D174" s="77" t="e">
        <f>#REF!</f>
        <v>#REF!</v>
      </c>
      <c r="E174" s="77" t="e">
        <f>#REF!</f>
        <v>#REF!</v>
      </c>
      <c r="F174" s="77" t="e">
        <f>#REF!</f>
        <v>#REF!</v>
      </c>
      <c r="G174" s="78" t="e">
        <f>#REF!</f>
        <v>#REF!</v>
      </c>
      <c r="H174" s="94" t="e">
        <f>#REF!</f>
        <v>#REF!</v>
      </c>
      <c r="I174" s="80" t="str">
        <f>IFERROR(M174*MIN(Table_Measure_Caps[[#Totals],[Estimated Raw Incentive Total]], Table_Measure_Caps[[#Totals],[Gross Measure Cost Total]], Value_Project_CAP)/Table_Measure_Caps[[#Totals],[Estimated Raw Incentive Total]], "")</f>
        <v/>
      </c>
      <c r="J174" s="77" t="e">
        <f>#REF!</f>
        <v>#REF!</v>
      </c>
      <c r="K174" s="81" t="str">
        <f t="shared" si="5"/>
        <v>Version 2.1</v>
      </c>
      <c r="L174" s="82" t="e">
        <f>#REF!</f>
        <v>#REF!</v>
      </c>
      <c r="M174" s="79" t="e">
        <f>#REF!</f>
        <v>#REF!</v>
      </c>
    </row>
    <row r="175" spans="1:13" hidden="1" x14ac:dyDescent="0.2">
      <c r="A175" s="76" t="s">
        <v>525</v>
      </c>
      <c r="B175" s="77">
        <f t="shared" si="7"/>
        <v>0</v>
      </c>
      <c r="C175" s="77">
        <v>13</v>
      </c>
      <c r="D175" s="77" t="e">
        <f>#REF!</f>
        <v>#REF!</v>
      </c>
      <c r="E175" s="77" t="e">
        <f>#REF!</f>
        <v>#REF!</v>
      </c>
      <c r="F175" s="77" t="e">
        <f>#REF!</f>
        <v>#REF!</v>
      </c>
      <c r="G175" s="78" t="e">
        <f>#REF!</f>
        <v>#REF!</v>
      </c>
      <c r="H175" s="94" t="e">
        <f>#REF!</f>
        <v>#REF!</v>
      </c>
      <c r="I175" s="80" t="str">
        <f>IFERROR(M175*MIN(Table_Measure_Caps[[#Totals],[Estimated Raw Incentive Total]], Table_Measure_Caps[[#Totals],[Gross Measure Cost Total]], Value_Project_CAP)/Table_Measure_Caps[[#Totals],[Estimated Raw Incentive Total]], "")</f>
        <v/>
      </c>
      <c r="J175" s="77" t="e">
        <f>#REF!</f>
        <v>#REF!</v>
      </c>
      <c r="K175" s="81" t="str">
        <f t="shared" si="5"/>
        <v>Version 2.1</v>
      </c>
      <c r="L175" s="82" t="e">
        <f>#REF!</f>
        <v>#REF!</v>
      </c>
      <c r="M175" s="79" t="e">
        <f>#REF!</f>
        <v>#REF!</v>
      </c>
    </row>
    <row r="176" spans="1:13" hidden="1" x14ac:dyDescent="0.2">
      <c r="A176" s="76" t="s">
        <v>525</v>
      </c>
      <c r="B176" s="77">
        <f t="shared" si="7"/>
        <v>0</v>
      </c>
      <c r="C176" s="77">
        <v>14</v>
      </c>
      <c r="D176" s="77" t="e">
        <f>#REF!</f>
        <v>#REF!</v>
      </c>
      <c r="E176" s="77" t="e">
        <f>#REF!</f>
        <v>#REF!</v>
      </c>
      <c r="F176" s="77" t="e">
        <f>#REF!</f>
        <v>#REF!</v>
      </c>
      <c r="G176" s="78" t="e">
        <f>#REF!</f>
        <v>#REF!</v>
      </c>
      <c r="H176" s="94" t="e">
        <f>#REF!</f>
        <v>#REF!</v>
      </c>
      <c r="I176" s="80" t="str">
        <f>IFERROR(M176*MIN(Table_Measure_Caps[[#Totals],[Estimated Raw Incentive Total]], Table_Measure_Caps[[#Totals],[Gross Measure Cost Total]], Value_Project_CAP)/Table_Measure_Caps[[#Totals],[Estimated Raw Incentive Total]], "")</f>
        <v/>
      </c>
      <c r="J176" s="77" t="e">
        <f>#REF!</f>
        <v>#REF!</v>
      </c>
      <c r="K176" s="81" t="str">
        <f t="shared" si="5"/>
        <v>Version 2.1</v>
      </c>
      <c r="L176" s="82" t="e">
        <f>#REF!</f>
        <v>#REF!</v>
      </c>
      <c r="M176" s="79" t="e">
        <f>#REF!</f>
        <v>#REF!</v>
      </c>
    </row>
    <row r="177" spans="1:13" hidden="1" x14ac:dyDescent="0.2">
      <c r="A177" s="76" t="s">
        <v>525</v>
      </c>
      <c r="B177" s="77">
        <f t="shared" si="7"/>
        <v>0</v>
      </c>
      <c r="C177" s="77">
        <v>15</v>
      </c>
      <c r="D177" s="77" t="e">
        <f>#REF!</f>
        <v>#REF!</v>
      </c>
      <c r="E177" s="77" t="e">
        <f>#REF!</f>
        <v>#REF!</v>
      </c>
      <c r="F177" s="77" t="e">
        <f>#REF!</f>
        <v>#REF!</v>
      </c>
      <c r="G177" s="78" t="e">
        <f>#REF!</f>
        <v>#REF!</v>
      </c>
      <c r="H177" s="94" t="e">
        <f>#REF!</f>
        <v>#REF!</v>
      </c>
      <c r="I177" s="80" t="str">
        <f>IFERROR(M177*MIN(Table_Measure_Caps[[#Totals],[Estimated Raw Incentive Total]], Table_Measure_Caps[[#Totals],[Gross Measure Cost Total]], Value_Project_CAP)/Table_Measure_Caps[[#Totals],[Estimated Raw Incentive Total]], "")</f>
        <v/>
      </c>
      <c r="J177" s="77" t="e">
        <f>#REF!</f>
        <v>#REF!</v>
      </c>
      <c r="K177" s="81" t="str">
        <f t="shared" si="5"/>
        <v>Version 2.1</v>
      </c>
      <c r="L177" s="82" t="e">
        <f>#REF!</f>
        <v>#REF!</v>
      </c>
      <c r="M177" s="79" t="e">
        <f>#REF!</f>
        <v>#REF!</v>
      </c>
    </row>
    <row r="178" spans="1:13" hidden="1" x14ac:dyDescent="0.2">
      <c r="A178" s="76" t="s">
        <v>525</v>
      </c>
      <c r="B178" s="77">
        <f t="shared" si="7"/>
        <v>0</v>
      </c>
      <c r="C178" s="77">
        <v>16</v>
      </c>
      <c r="D178" s="77" t="e">
        <f>#REF!</f>
        <v>#REF!</v>
      </c>
      <c r="E178" s="77" t="e">
        <f>#REF!</f>
        <v>#REF!</v>
      </c>
      <c r="F178" s="77" t="e">
        <f>#REF!</f>
        <v>#REF!</v>
      </c>
      <c r="G178" s="78" t="e">
        <f>#REF!</f>
        <v>#REF!</v>
      </c>
      <c r="H178" s="94" t="e">
        <f>#REF!</f>
        <v>#REF!</v>
      </c>
      <c r="I178" s="80" t="str">
        <f>IFERROR(M178*MIN(Table_Measure_Caps[[#Totals],[Estimated Raw Incentive Total]], Table_Measure_Caps[[#Totals],[Gross Measure Cost Total]], Value_Project_CAP)/Table_Measure_Caps[[#Totals],[Estimated Raw Incentive Total]], "")</f>
        <v/>
      </c>
      <c r="J178" s="77" t="e">
        <f>#REF!</f>
        <v>#REF!</v>
      </c>
      <c r="K178" s="81" t="str">
        <f t="shared" si="5"/>
        <v>Version 2.1</v>
      </c>
      <c r="L178" s="82" t="e">
        <f>#REF!</f>
        <v>#REF!</v>
      </c>
      <c r="M178" s="79" t="e">
        <f>#REF!</f>
        <v>#REF!</v>
      </c>
    </row>
    <row r="179" spans="1:13" hidden="1" x14ac:dyDescent="0.2">
      <c r="A179" s="76" t="s">
        <v>525</v>
      </c>
      <c r="B179" s="77">
        <f t="shared" si="7"/>
        <v>0</v>
      </c>
      <c r="C179" s="77">
        <v>17</v>
      </c>
      <c r="D179" s="77" t="e">
        <f>#REF!</f>
        <v>#REF!</v>
      </c>
      <c r="E179" s="77" t="e">
        <f>#REF!</f>
        <v>#REF!</v>
      </c>
      <c r="F179" s="77" t="e">
        <f>#REF!</f>
        <v>#REF!</v>
      </c>
      <c r="G179" s="78" t="e">
        <f>#REF!</f>
        <v>#REF!</v>
      </c>
      <c r="H179" s="94" t="e">
        <f>#REF!</f>
        <v>#REF!</v>
      </c>
      <c r="I179" s="80" t="str">
        <f>IFERROR(M179*MIN(Table_Measure_Caps[[#Totals],[Estimated Raw Incentive Total]], Table_Measure_Caps[[#Totals],[Gross Measure Cost Total]], Value_Project_CAP)/Table_Measure_Caps[[#Totals],[Estimated Raw Incentive Total]], "")</f>
        <v/>
      </c>
      <c r="J179" s="77" t="e">
        <f>#REF!</f>
        <v>#REF!</v>
      </c>
      <c r="K179" s="81" t="str">
        <f t="shared" si="5"/>
        <v>Version 2.1</v>
      </c>
      <c r="L179" s="82" t="e">
        <f>#REF!</f>
        <v>#REF!</v>
      </c>
      <c r="M179" s="79" t="e">
        <f>#REF!</f>
        <v>#REF!</v>
      </c>
    </row>
    <row r="180" spans="1:13" hidden="1" x14ac:dyDescent="0.2">
      <c r="A180" s="76" t="s">
        <v>525</v>
      </c>
      <c r="B180" s="77">
        <f t="shared" si="7"/>
        <v>0</v>
      </c>
      <c r="C180" s="77">
        <v>18</v>
      </c>
      <c r="D180" s="77" t="e">
        <f>#REF!</f>
        <v>#REF!</v>
      </c>
      <c r="E180" s="77" t="e">
        <f>#REF!</f>
        <v>#REF!</v>
      </c>
      <c r="F180" s="77" t="e">
        <f>#REF!</f>
        <v>#REF!</v>
      </c>
      <c r="G180" s="78" t="e">
        <f>#REF!</f>
        <v>#REF!</v>
      </c>
      <c r="H180" s="94" t="e">
        <f>#REF!</f>
        <v>#REF!</v>
      </c>
      <c r="I180" s="80" t="str">
        <f>IFERROR(M180*MIN(Table_Measure_Caps[[#Totals],[Estimated Raw Incentive Total]], Table_Measure_Caps[[#Totals],[Gross Measure Cost Total]], Value_Project_CAP)/Table_Measure_Caps[[#Totals],[Estimated Raw Incentive Total]], "")</f>
        <v/>
      </c>
      <c r="J180" s="77" t="e">
        <f>#REF!</f>
        <v>#REF!</v>
      </c>
      <c r="K180" s="81" t="str">
        <f t="shared" si="5"/>
        <v>Version 2.1</v>
      </c>
      <c r="L180" s="82" t="e">
        <f>#REF!</f>
        <v>#REF!</v>
      </c>
      <c r="M180" s="79" t="e">
        <f>#REF!</f>
        <v>#REF!</v>
      </c>
    </row>
    <row r="181" spans="1:13" hidden="1" x14ac:dyDescent="0.2">
      <c r="A181" s="76" t="s">
        <v>525</v>
      </c>
      <c r="B181" s="77">
        <f t="shared" si="7"/>
        <v>0</v>
      </c>
      <c r="C181" s="77">
        <v>19</v>
      </c>
      <c r="D181" s="77" t="e">
        <f>#REF!</f>
        <v>#REF!</v>
      </c>
      <c r="E181" s="77" t="e">
        <f>#REF!</f>
        <v>#REF!</v>
      </c>
      <c r="F181" s="77" t="e">
        <f>#REF!</f>
        <v>#REF!</v>
      </c>
      <c r="G181" s="78" t="e">
        <f>#REF!</f>
        <v>#REF!</v>
      </c>
      <c r="H181" s="94" t="e">
        <f>#REF!</f>
        <v>#REF!</v>
      </c>
      <c r="I181" s="80" t="str">
        <f>IFERROR(M181*MIN(Table_Measure_Caps[[#Totals],[Estimated Raw Incentive Total]], Table_Measure_Caps[[#Totals],[Gross Measure Cost Total]], Value_Project_CAP)/Table_Measure_Caps[[#Totals],[Estimated Raw Incentive Total]], "")</f>
        <v/>
      </c>
      <c r="J181" s="77" t="e">
        <f>#REF!</f>
        <v>#REF!</v>
      </c>
      <c r="K181" s="81" t="str">
        <f t="shared" si="5"/>
        <v>Version 2.1</v>
      </c>
      <c r="L181" s="82" t="e">
        <f>#REF!</f>
        <v>#REF!</v>
      </c>
      <c r="M181" s="79" t="e">
        <f>#REF!</f>
        <v>#REF!</v>
      </c>
    </row>
    <row r="182" spans="1:13" hidden="1" x14ac:dyDescent="0.2">
      <c r="A182" s="76" t="s">
        <v>525</v>
      </c>
      <c r="B182" s="77">
        <f t="shared" si="7"/>
        <v>0</v>
      </c>
      <c r="C182" s="77">
        <v>20</v>
      </c>
      <c r="D182" s="77" t="e">
        <f>#REF!</f>
        <v>#REF!</v>
      </c>
      <c r="E182" s="77" t="e">
        <f>#REF!</f>
        <v>#REF!</v>
      </c>
      <c r="F182" s="77" t="e">
        <f>#REF!</f>
        <v>#REF!</v>
      </c>
      <c r="G182" s="78" t="e">
        <f>#REF!</f>
        <v>#REF!</v>
      </c>
      <c r="H182" s="94" t="e">
        <f>#REF!</f>
        <v>#REF!</v>
      </c>
      <c r="I182" s="80" t="str">
        <f>IFERROR(M182*MIN(Table_Measure_Caps[[#Totals],[Estimated Raw Incentive Total]], Table_Measure_Caps[[#Totals],[Gross Measure Cost Total]], Value_Project_CAP)/Table_Measure_Caps[[#Totals],[Estimated Raw Incentive Total]], "")</f>
        <v/>
      </c>
      <c r="J182" s="77" t="e">
        <f>#REF!</f>
        <v>#REF!</v>
      </c>
      <c r="K182" s="81" t="str">
        <f t="shared" si="5"/>
        <v>Version 2.1</v>
      </c>
      <c r="L182" s="82" t="e">
        <f>#REF!</f>
        <v>#REF!</v>
      </c>
      <c r="M182" s="79" t="e">
        <f>#REF!</f>
        <v>#REF!</v>
      </c>
    </row>
    <row r="183" spans="1:13" hidden="1" x14ac:dyDescent="0.2">
      <c r="A183" s="76" t="s">
        <v>525</v>
      </c>
      <c r="B183" s="77">
        <f t="shared" si="7"/>
        <v>0</v>
      </c>
      <c r="C183" s="77">
        <v>21</v>
      </c>
      <c r="D183" s="77" t="e">
        <f>#REF!</f>
        <v>#REF!</v>
      </c>
      <c r="E183" s="77" t="e">
        <f>#REF!</f>
        <v>#REF!</v>
      </c>
      <c r="F183" s="77" t="e">
        <f>#REF!</f>
        <v>#REF!</v>
      </c>
      <c r="G183" s="78" t="e">
        <f>#REF!</f>
        <v>#REF!</v>
      </c>
      <c r="H183" s="94" t="e">
        <f>#REF!</f>
        <v>#REF!</v>
      </c>
      <c r="I183" s="80" t="str">
        <f>IFERROR(M183*MIN(Table_Measure_Caps[[#Totals],[Estimated Raw Incentive Total]], Table_Measure_Caps[[#Totals],[Gross Measure Cost Total]], Value_Project_CAP)/Table_Measure_Caps[[#Totals],[Estimated Raw Incentive Total]], "")</f>
        <v/>
      </c>
      <c r="J183" s="77" t="e">
        <f>#REF!</f>
        <v>#REF!</v>
      </c>
      <c r="K183" s="81" t="str">
        <f t="shared" si="5"/>
        <v>Version 2.1</v>
      </c>
      <c r="L183" s="82" t="e">
        <f>#REF!</f>
        <v>#REF!</v>
      </c>
      <c r="M183" s="79" t="e">
        <f>#REF!</f>
        <v>#REF!</v>
      </c>
    </row>
    <row r="184" spans="1:13" hidden="1" x14ac:dyDescent="0.2">
      <c r="A184" s="76" t="s">
        <v>525</v>
      </c>
      <c r="B184" s="77">
        <f t="shared" si="7"/>
        <v>0</v>
      </c>
      <c r="C184" s="77">
        <v>22</v>
      </c>
      <c r="D184" s="77" t="e">
        <f>#REF!</f>
        <v>#REF!</v>
      </c>
      <c r="E184" s="77" t="e">
        <f>#REF!</f>
        <v>#REF!</v>
      </c>
      <c r="F184" s="77" t="e">
        <f>#REF!</f>
        <v>#REF!</v>
      </c>
      <c r="G184" s="78" t="e">
        <f>#REF!</f>
        <v>#REF!</v>
      </c>
      <c r="H184" s="94" t="e">
        <f>#REF!</f>
        <v>#REF!</v>
      </c>
      <c r="I184" s="80" t="str">
        <f>IFERROR(M184*MIN(Table_Measure_Caps[[#Totals],[Estimated Raw Incentive Total]], Table_Measure_Caps[[#Totals],[Gross Measure Cost Total]], Value_Project_CAP)/Table_Measure_Caps[[#Totals],[Estimated Raw Incentive Total]], "")</f>
        <v/>
      </c>
      <c r="J184" s="77" t="e">
        <f>#REF!</f>
        <v>#REF!</v>
      </c>
      <c r="K184" s="81" t="str">
        <f t="shared" si="5"/>
        <v>Version 2.1</v>
      </c>
      <c r="L184" s="82" t="e">
        <f>#REF!</f>
        <v>#REF!</v>
      </c>
      <c r="M184" s="79" t="e">
        <f>#REF!</f>
        <v>#REF!</v>
      </c>
    </row>
    <row r="185" spans="1:13" hidden="1" x14ac:dyDescent="0.2">
      <c r="A185" s="76" t="s">
        <v>525</v>
      </c>
      <c r="B185" s="77">
        <f t="shared" si="7"/>
        <v>0</v>
      </c>
      <c r="C185" s="77">
        <v>23</v>
      </c>
      <c r="D185" s="77" t="e">
        <f>#REF!</f>
        <v>#REF!</v>
      </c>
      <c r="E185" s="77" t="e">
        <f>#REF!</f>
        <v>#REF!</v>
      </c>
      <c r="F185" s="77" t="e">
        <f>#REF!</f>
        <v>#REF!</v>
      </c>
      <c r="G185" s="78" t="e">
        <f>#REF!</f>
        <v>#REF!</v>
      </c>
      <c r="H185" s="94" t="e">
        <f>#REF!</f>
        <v>#REF!</v>
      </c>
      <c r="I185" s="80" t="str">
        <f>IFERROR(M185*MIN(Table_Measure_Caps[[#Totals],[Estimated Raw Incentive Total]], Table_Measure_Caps[[#Totals],[Gross Measure Cost Total]], Value_Project_CAP)/Table_Measure_Caps[[#Totals],[Estimated Raw Incentive Total]], "")</f>
        <v/>
      </c>
      <c r="J185" s="77" t="e">
        <f>#REF!</f>
        <v>#REF!</v>
      </c>
      <c r="K185" s="81" t="str">
        <f t="shared" si="5"/>
        <v>Version 2.1</v>
      </c>
      <c r="L185" s="82" t="e">
        <f>#REF!</f>
        <v>#REF!</v>
      </c>
      <c r="M185" s="79" t="e">
        <f>#REF!</f>
        <v>#REF!</v>
      </c>
    </row>
    <row r="186" spans="1:13" hidden="1" x14ac:dyDescent="0.2">
      <c r="A186" s="76" t="s">
        <v>525</v>
      </c>
      <c r="B186" s="77">
        <f t="shared" si="7"/>
        <v>0</v>
      </c>
      <c r="C186" s="77">
        <v>24</v>
      </c>
      <c r="D186" s="77" t="e">
        <f>#REF!</f>
        <v>#REF!</v>
      </c>
      <c r="E186" s="77" t="e">
        <f>#REF!</f>
        <v>#REF!</v>
      </c>
      <c r="F186" s="77" t="e">
        <f>#REF!</f>
        <v>#REF!</v>
      </c>
      <c r="G186" s="78" t="e">
        <f>#REF!</f>
        <v>#REF!</v>
      </c>
      <c r="H186" s="94" t="e">
        <f>#REF!</f>
        <v>#REF!</v>
      </c>
      <c r="I186" s="80" t="str">
        <f>IFERROR(M186*MIN(Table_Measure_Caps[[#Totals],[Estimated Raw Incentive Total]], Table_Measure_Caps[[#Totals],[Gross Measure Cost Total]], Value_Project_CAP)/Table_Measure_Caps[[#Totals],[Estimated Raw Incentive Total]], "")</f>
        <v/>
      </c>
      <c r="J186" s="77" t="e">
        <f>#REF!</f>
        <v>#REF!</v>
      </c>
      <c r="K186" s="81" t="str">
        <f t="shared" si="5"/>
        <v>Version 2.1</v>
      </c>
      <c r="L186" s="82" t="e">
        <f>#REF!</f>
        <v>#REF!</v>
      </c>
      <c r="M186" s="79" t="e">
        <f>#REF!</f>
        <v>#REF!</v>
      </c>
    </row>
    <row r="187" spans="1:13" hidden="1" x14ac:dyDescent="0.2">
      <c r="A187" s="76" t="s">
        <v>525</v>
      </c>
      <c r="B187" s="77">
        <f t="shared" si="7"/>
        <v>0</v>
      </c>
      <c r="C187" s="77">
        <v>25</v>
      </c>
      <c r="D187" s="77" t="e">
        <f>#REF!</f>
        <v>#REF!</v>
      </c>
      <c r="E187" s="77" t="e">
        <f>#REF!</f>
        <v>#REF!</v>
      </c>
      <c r="F187" s="77" t="e">
        <f>#REF!</f>
        <v>#REF!</v>
      </c>
      <c r="G187" s="78" t="e">
        <f>#REF!</f>
        <v>#REF!</v>
      </c>
      <c r="H187" s="94" t="e">
        <f>#REF!</f>
        <v>#REF!</v>
      </c>
      <c r="I187" s="80" t="str">
        <f>IFERROR(M187*MIN(Table_Measure_Caps[[#Totals],[Estimated Raw Incentive Total]], Table_Measure_Caps[[#Totals],[Gross Measure Cost Total]], Value_Project_CAP)/Table_Measure_Caps[[#Totals],[Estimated Raw Incentive Total]], "")</f>
        <v/>
      </c>
      <c r="J187" s="77" t="e">
        <f>#REF!</f>
        <v>#REF!</v>
      </c>
      <c r="K187" s="81" t="str">
        <f t="shared" si="5"/>
        <v>Version 2.1</v>
      </c>
      <c r="L187" s="82" t="e">
        <f>#REF!</f>
        <v>#REF!</v>
      </c>
      <c r="M187" s="79" t="e">
        <f>#REF!</f>
        <v>#REF!</v>
      </c>
    </row>
    <row r="188" spans="1:13" hidden="1" x14ac:dyDescent="0.2">
      <c r="A188" s="76" t="s">
        <v>525</v>
      </c>
      <c r="B188" s="77">
        <f t="shared" si="7"/>
        <v>0</v>
      </c>
      <c r="C188" s="77">
        <v>26</v>
      </c>
      <c r="D188" s="77" t="e">
        <f>#REF!</f>
        <v>#REF!</v>
      </c>
      <c r="E188" s="77" t="e">
        <f>#REF!</f>
        <v>#REF!</v>
      </c>
      <c r="F188" s="77" t="e">
        <f>#REF!</f>
        <v>#REF!</v>
      </c>
      <c r="G188" s="78" t="e">
        <f>#REF!</f>
        <v>#REF!</v>
      </c>
      <c r="H188" s="94" t="e">
        <f>#REF!</f>
        <v>#REF!</v>
      </c>
      <c r="I188" s="80" t="str">
        <f>IFERROR(M188*MIN(Table_Measure_Caps[[#Totals],[Estimated Raw Incentive Total]], Table_Measure_Caps[[#Totals],[Gross Measure Cost Total]], Value_Project_CAP)/Table_Measure_Caps[[#Totals],[Estimated Raw Incentive Total]], "")</f>
        <v/>
      </c>
      <c r="J188" s="77" t="e">
        <f>#REF!</f>
        <v>#REF!</v>
      </c>
      <c r="K188" s="81" t="str">
        <f t="shared" si="5"/>
        <v>Version 2.1</v>
      </c>
      <c r="L188" s="82" t="e">
        <f>#REF!</f>
        <v>#REF!</v>
      </c>
      <c r="M188" s="79" t="e">
        <f>#REF!</f>
        <v>#REF!</v>
      </c>
    </row>
    <row r="189" spans="1:13" hidden="1" x14ac:dyDescent="0.2">
      <c r="A189" s="76" t="s">
        <v>525</v>
      </c>
      <c r="B189" s="77">
        <f t="shared" si="7"/>
        <v>0</v>
      </c>
      <c r="C189" s="77">
        <v>27</v>
      </c>
      <c r="D189" s="77" t="e">
        <f>#REF!</f>
        <v>#REF!</v>
      </c>
      <c r="E189" s="77" t="e">
        <f>#REF!</f>
        <v>#REF!</v>
      </c>
      <c r="F189" s="77" t="e">
        <f>#REF!</f>
        <v>#REF!</v>
      </c>
      <c r="G189" s="78" t="e">
        <f>#REF!</f>
        <v>#REF!</v>
      </c>
      <c r="H189" s="94" t="e">
        <f>#REF!</f>
        <v>#REF!</v>
      </c>
      <c r="I189" s="80" t="str">
        <f>IFERROR(M189*MIN(Table_Measure_Caps[[#Totals],[Estimated Raw Incentive Total]], Table_Measure_Caps[[#Totals],[Gross Measure Cost Total]], Value_Project_CAP)/Table_Measure_Caps[[#Totals],[Estimated Raw Incentive Total]], "")</f>
        <v/>
      </c>
      <c r="J189" s="77" t="e">
        <f>#REF!</f>
        <v>#REF!</v>
      </c>
      <c r="K189" s="81" t="str">
        <f t="shared" si="5"/>
        <v>Version 2.1</v>
      </c>
      <c r="L189" s="82" t="e">
        <f>#REF!</f>
        <v>#REF!</v>
      </c>
      <c r="M189" s="79" t="e">
        <f>#REF!</f>
        <v>#REF!</v>
      </c>
    </row>
    <row r="190" spans="1:13" hidden="1" x14ac:dyDescent="0.2">
      <c r="A190" s="76" t="s">
        <v>525</v>
      </c>
      <c r="B190" s="77">
        <f t="shared" si="7"/>
        <v>0</v>
      </c>
      <c r="C190" s="77">
        <v>28</v>
      </c>
      <c r="D190" s="77" t="e">
        <f>#REF!</f>
        <v>#REF!</v>
      </c>
      <c r="E190" s="77" t="e">
        <f>#REF!</f>
        <v>#REF!</v>
      </c>
      <c r="F190" s="77" t="e">
        <f>#REF!</f>
        <v>#REF!</v>
      </c>
      <c r="G190" s="78" t="e">
        <f>#REF!</f>
        <v>#REF!</v>
      </c>
      <c r="H190" s="94" t="e">
        <f>#REF!</f>
        <v>#REF!</v>
      </c>
      <c r="I190" s="80" t="str">
        <f>IFERROR(M190*MIN(Table_Measure_Caps[[#Totals],[Estimated Raw Incentive Total]], Table_Measure_Caps[[#Totals],[Gross Measure Cost Total]], Value_Project_CAP)/Table_Measure_Caps[[#Totals],[Estimated Raw Incentive Total]], "")</f>
        <v/>
      </c>
      <c r="J190" s="77" t="e">
        <f>#REF!</f>
        <v>#REF!</v>
      </c>
      <c r="K190" s="81" t="str">
        <f t="shared" si="5"/>
        <v>Version 2.1</v>
      </c>
      <c r="L190" s="82" t="e">
        <f>#REF!</f>
        <v>#REF!</v>
      </c>
      <c r="M190" s="79" t="e">
        <f>#REF!</f>
        <v>#REF!</v>
      </c>
    </row>
    <row r="191" spans="1:13" hidden="1" x14ac:dyDescent="0.2">
      <c r="A191" s="76" t="s">
        <v>525</v>
      </c>
      <c r="B191" s="77">
        <f t="shared" si="7"/>
        <v>0</v>
      </c>
      <c r="C191" s="77">
        <v>29</v>
      </c>
      <c r="D191" s="77" t="e">
        <f>#REF!</f>
        <v>#REF!</v>
      </c>
      <c r="E191" s="77" t="e">
        <f>#REF!</f>
        <v>#REF!</v>
      </c>
      <c r="F191" s="77" t="e">
        <f>#REF!</f>
        <v>#REF!</v>
      </c>
      <c r="G191" s="78" t="e">
        <f>#REF!</f>
        <v>#REF!</v>
      </c>
      <c r="H191" s="94" t="e">
        <f>#REF!</f>
        <v>#REF!</v>
      </c>
      <c r="I191" s="80" t="str">
        <f>IFERROR(M191*MIN(Table_Measure_Caps[[#Totals],[Estimated Raw Incentive Total]], Table_Measure_Caps[[#Totals],[Gross Measure Cost Total]], Value_Project_CAP)/Table_Measure_Caps[[#Totals],[Estimated Raw Incentive Total]], "")</f>
        <v/>
      </c>
      <c r="J191" s="77" t="e">
        <f>#REF!</f>
        <v>#REF!</v>
      </c>
      <c r="K191" s="81" t="str">
        <f t="shared" si="5"/>
        <v>Version 2.1</v>
      </c>
      <c r="L191" s="82" t="e">
        <f>#REF!</f>
        <v>#REF!</v>
      </c>
      <c r="M191" s="79" t="e">
        <f>#REF!</f>
        <v>#REF!</v>
      </c>
    </row>
    <row r="192" spans="1:13" hidden="1" x14ac:dyDescent="0.2">
      <c r="A192" s="76" t="s">
        <v>525</v>
      </c>
      <c r="B192" s="77">
        <f t="shared" si="7"/>
        <v>0</v>
      </c>
      <c r="C192" s="77">
        <v>30</v>
      </c>
      <c r="D192" s="77" t="e">
        <f>#REF!</f>
        <v>#REF!</v>
      </c>
      <c r="E192" s="77" t="e">
        <f>#REF!</f>
        <v>#REF!</v>
      </c>
      <c r="F192" s="77" t="e">
        <f>#REF!</f>
        <v>#REF!</v>
      </c>
      <c r="G192" s="78" t="e">
        <f>#REF!</f>
        <v>#REF!</v>
      </c>
      <c r="H192" s="94" t="e">
        <f>#REF!</f>
        <v>#REF!</v>
      </c>
      <c r="I192" s="80" t="str">
        <f>IFERROR(M192*MIN(Table_Measure_Caps[[#Totals],[Estimated Raw Incentive Total]], Table_Measure_Caps[[#Totals],[Gross Measure Cost Total]], Value_Project_CAP)/Table_Measure_Caps[[#Totals],[Estimated Raw Incentive Total]], "")</f>
        <v/>
      </c>
      <c r="J192" s="77" t="e">
        <f>#REF!</f>
        <v>#REF!</v>
      </c>
      <c r="K192" s="81" t="str">
        <f t="shared" si="5"/>
        <v>Version 2.1</v>
      </c>
      <c r="L192" s="82" t="e">
        <f>#REF!</f>
        <v>#REF!</v>
      </c>
      <c r="M192" s="79" t="e">
        <f>#REF!</f>
        <v>#REF!</v>
      </c>
    </row>
    <row r="193" spans="1:13" hidden="1" x14ac:dyDescent="0.2">
      <c r="A193" s="83" t="s">
        <v>489</v>
      </c>
      <c r="B193" s="84">
        <f t="shared" si="7"/>
        <v>0</v>
      </c>
      <c r="C193" s="84">
        <v>1</v>
      </c>
      <c r="D193" s="84" t="e">
        <f>#REF!</f>
        <v>#REF!</v>
      </c>
      <c r="E193" s="84"/>
      <c r="F193" s="84"/>
      <c r="G193" s="85" t="e">
        <f>#REF!</f>
        <v>#REF!</v>
      </c>
      <c r="H193" s="95" t="e">
        <f>#REF!</f>
        <v>#REF!</v>
      </c>
      <c r="I193" s="87" t="str">
        <f>IFERROR(M193*MIN(Table_Measure_Caps[[#Totals],[Estimated Raw Incentive Total]], Table_Measure_Caps[[#Totals],[Gross Measure Cost Total]], Value_Project_CAP)/Table_Measure_Caps[[#Totals],[Estimated Raw Incentive Total]], "")</f>
        <v/>
      </c>
      <c r="J193" s="84" t="e">
        <f>#REF!</f>
        <v>#REF!</v>
      </c>
      <c r="K193" s="88" t="str">
        <f t="shared" si="5"/>
        <v>Version 2.1</v>
      </c>
      <c r="L193" s="89" t="e">
        <f>#REF!</f>
        <v>#REF!</v>
      </c>
      <c r="M193" s="86" t="e">
        <f>#REF!</f>
        <v>#REF!</v>
      </c>
    </row>
    <row r="194" spans="1:13" hidden="1" x14ac:dyDescent="0.2">
      <c r="A194" s="83" t="s">
        <v>489</v>
      </c>
      <c r="B194" s="84">
        <f t="shared" si="7"/>
        <v>0</v>
      </c>
      <c r="C194" s="84">
        <v>2</v>
      </c>
      <c r="D194" s="84" t="e">
        <f>#REF!</f>
        <v>#REF!</v>
      </c>
      <c r="E194" s="84"/>
      <c r="F194" s="84"/>
      <c r="G194" s="85" t="e">
        <f>#REF!</f>
        <v>#REF!</v>
      </c>
      <c r="H194" s="95" t="e">
        <f>#REF!</f>
        <v>#REF!</v>
      </c>
      <c r="I194" s="87" t="str">
        <f>IFERROR(M194*MIN(Table_Measure_Caps[[#Totals],[Estimated Raw Incentive Total]], Table_Measure_Caps[[#Totals],[Gross Measure Cost Total]], Value_Project_CAP)/Table_Measure_Caps[[#Totals],[Estimated Raw Incentive Total]], "")</f>
        <v/>
      </c>
      <c r="J194" s="84" t="e">
        <f>#REF!</f>
        <v>#REF!</v>
      </c>
      <c r="K194" s="88" t="str">
        <f t="shared" ref="K194:K212" si="8">Value_Application_Version</f>
        <v>Version 2.1</v>
      </c>
      <c r="L194" s="89" t="e">
        <f>#REF!</f>
        <v>#REF!</v>
      </c>
      <c r="M194" s="86" t="e">
        <f>#REF!</f>
        <v>#REF!</v>
      </c>
    </row>
    <row r="195" spans="1:13" hidden="1" x14ac:dyDescent="0.2">
      <c r="A195" s="83" t="s">
        <v>489</v>
      </c>
      <c r="B195" s="84">
        <f t="shared" si="7"/>
        <v>0</v>
      </c>
      <c r="C195" s="84">
        <v>3</v>
      </c>
      <c r="D195" s="84" t="e">
        <f>#REF!</f>
        <v>#REF!</v>
      </c>
      <c r="E195" s="84"/>
      <c r="F195" s="84"/>
      <c r="G195" s="85" t="e">
        <f>#REF!</f>
        <v>#REF!</v>
      </c>
      <c r="H195" s="95" t="e">
        <f>#REF!</f>
        <v>#REF!</v>
      </c>
      <c r="I195" s="87" t="str">
        <f>IFERROR(M195*MIN(Table_Measure_Caps[[#Totals],[Estimated Raw Incentive Total]], Table_Measure_Caps[[#Totals],[Gross Measure Cost Total]], Value_Project_CAP)/Table_Measure_Caps[[#Totals],[Estimated Raw Incentive Total]], "")</f>
        <v/>
      </c>
      <c r="J195" s="84" t="e">
        <f>#REF!</f>
        <v>#REF!</v>
      </c>
      <c r="K195" s="88" t="str">
        <f t="shared" si="8"/>
        <v>Version 2.1</v>
      </c>
      <c r="L195" s="89" t="e">
        <f>#REF!</f>
        <v>#REF!</v>
      </c>
      <c r="M195" s="86" t="e">
        <f>#REF!</f>
        <v>#REF!</v>
      </c>
    </row>
    <row r="196" spans="1:13" hidden="1" x14ac:dyDescent="0.2">
      <c r="A196" s="83" t="s">
        <v>489</v>
      </c>
      <c r="B196" s="84">
        <f t="shared" si="7"/>
        <v>0</v>
      </c>
      <c r="C196" s="84">
        <v>4</v>
      </c>
      <c r="D196" s="84" t="e">
        <f>#REF!</f>
        <v>#REF!</v>
      </c>
      <c r="E196" s="84"/>
      <c r="F196" s="84"/>
      <c r="G196" s="85" t="e">
        <f>#REF!</f>
        <v>#REF!</v>
      </c>
      <c r="H196" s="95" t="e">
        <f>#REF!</f>
        <v>#REF!</v>
      </c>
      <c r="I196" s="87" t="str">
        <f>IFERROR(M196*MIN(Table_Measure_Caps[[#Totals],[Estimated Raw Incentive Total]], Table_Measure_Caps[[#Totals],[Gross Measure Cost Total]], Value_Project_CAP)/Table_Measure_Caps[[#Totals],[Estimated Raw Incentive Total]], "")</f>
        <v/>
      </c>
      <c r="J196" s="84" t="e">
        <f>#REF!</f>
        <v>#REF!</v>
      </c>
      <c r="K196" s="88" t="str">
        <f t="shared" si="8"/>
        <v>Version 2.1</v>
      </c>
      <c r="L196" s="89" t="e">
        <f>#REF!</f>
        <v>#REF!</v>
      </c>
      <c r="M196" s="86" t="e">
        <f>#REF!</f>
        <v>#REF!</v>
      </c>
    </row>
    <row r="197" spans="1:13" hidden="1" x14ac:dyDescent="0.2">
      <c r="A197" s="83" t="s">
        <v>489</v>
      </c>
      <c r="B197" s="84">
        <f t="shared" ref="B197:B212" si="9">Input_ProjectNumber</f>
        <v>0</v>
      </c>
      <c r="C197" s="84">
        <v>5</v>
      </c>
      <c r="D197" s="84" t="e">
        <f>#REF!</f>
        <v>#REF!</v>
      </c>
      <c r="E197" s="84"/>
      <c r="F197" s="84"/>
      <c r="G197" s="85" t="e">
        <f>#REF!</f>
        <v>#REF!</v>
      </c>
      <c r="H197" s="95" t="e">
        <f>#REF!</f>
        <v>#REF!</v>
      </c>
      <c r="I197" s="87" t="str">
        <f>IFERROR(M197*MIN(Table_Measure_Caps[[#Totals],[Estimated Raw Incentive Total]], Table_Measure_Caps[[#Totals],[Gross Measure Cost Total]], Value_Project_CAP)/Table_Measure_Caps[[#Totals],[Estimated Raw Incentive Total]], "")</f>
        <v/>
      </c>
      <c r="J197" s="84" t="e">
        <f>#REF!</f>
        <v>#REF!</v>
      </c>
      <c r="K197" s="88" t="str">
        <f t="shared" si="8"/>
        <v>Version 2.1</v>
      </c>
      <c r="L197" s="89" t="e">
        <f>#REF!</f>
        <v>#REF!</v>
      </c>
      <c r="M197" s="86" t="e">
        <f>#REF!</f>
        <v>#REF!</v>
      </c>
    </row>
    <row r="198" spans="1:13" hidden="1" x14ac:dyDescent="0.2">
      <c r="A198" s="83" t="s">
        <v>489</v>
      </c>
      <c r="B198" s="84">
        <f t="shared" si="9"/>
        <v>0</v>
      </c>
      <c r="C198" s="84">
        <v>6</v>
      </c>
      <c r="D198" s="84" t="e">
        <f>#REF!</f>
        <v>#REF!</v>
      </c>
      <c r="E198" s="84"/>
      <c r="F198" s="84"/>
      <c r="G198" s="85" t="e">
        <f>#REF!</f>
        <v>#REF!</v>
      </c>
      <c r="H198" s="95" t="e">
        <f>#REF!</f>
        <v>#REF!</v>
      </c>
      <c r="I198" s="87" t="str">
        <f>IFERROR(M198*MIN(Table_Measure_Caps[[#Totals],[Estimated Raw Incentive Total]], Table_Measure_Caps[[#Totals],[Gross Measure Cost Total]], Value_Project_CAP)/Table_Measure_Caps[[#Totals],[Estimated Raw Incentive Total]], "")</f>
        <v/>
      </c>
      <c r="J198" s="84" t="e">
        <f>#REF!</f>
        <v>#REF!</v>
      </c>
      <c r="K198" s="88" t="str">
        <f t="shared" si="8"/>
        <v>Version 2.1</v>
      </c>
      <c r="L198" s="89" t="e">
        <f>#REF!</f>
        <v>#REF!</v>
      </c>
      <c r="M198" s="86" t="e">
        <f>#REF!</f>
        <v>#REF!</v>
      </c>
    </row>
    <row r="199" spans="1:13" hidden="1" x14ac:dyDescent="0.2">
      <c r="A199" s="83" t="s">
        <v>489</v>
      </c>
      <c r="B199" s="84">
        <f t="shared" si="9"/>
        <v>0</v>
      </c>
      <c r="C199" s="84">
        <v>7</v>
      </c>
      <c r="D199" s="84" t="e">
        <f>#REF!</f>
        <v>#REF!</v>
      </c>
      <c r="E199" s="84"/>
      <c r="F199" s="84"/>
      <c r="G199" s="85" t="e">
        <f>#REF!</f>
        <v>#REF!</v>
      </c>
      <c r="H199" s="95" t="e">
        <f>#REF!</f>
        <v>#REF!</v>
      </c>
      <c r="I199" s="87" t="str">
        <f>IFERROR(M199*MIN(Table_Measure_Caps[[#Totals],[Estimated Raw Incentive Total]], Table_Measure_Caps[[#Totals],[Gross Measure Cost Total]], Value_Project_CAP)/Table_Measure_Caps[[#Totals],[Estimated Raw Incentive Total]], "")</f>
        <v/>
      </c>
      <c r="J199" s="84" t="e">
        <f>#REF!</f>
        <v>#REF!</v>
      </c>
      <c r="K199" s="88" t="str">
        <f t="shared" si="8"/>
        <v>Version 2.1</v>
      </c>
      <c r="L199" s="89" t="e">
        <f>#REF!</f>
        <v>#REF!</v>
      </c>
      <c r="M199" s="86" t="e">
        <f>#REF!</f>
        <v>#REF!</v>
      </c>
    </row>
    <row r="200" spans="1:13" hidden="1" x14ac:dyDescent="0.2">
      <c r="A200" s="83" t="s">
        <v>489</v>
      </c>
      <c r="B200" s="84">
        <f t="shared" si="9"/>
        <v>0</v>
      </c>
      <c r="C200" s="84">
        <v>8</v>
      </c>
      <c r="D200" s="84" t="e">
        <f>#REF!</f>
        <v>#REF!</v>
      </c>
      <c r="E200" s="84"/>
      <c r="F200" s="84"/>
      <c r="G200" s="85" t="e">
        <f>#REF!</f>
        <v>#REF!</v>
      </c>
      <c r="H200" s="95" t="e">
        <f>#REF!</f>
        <v>#REF!</v>
      </c>
      <c r="I200" s="87" t="str">
        <f>IFERROR(M200*MIN(Table_Measure_Caps[[#Totals],[Estimated Raw Incentive Total]], Table_Measure_Caps[[#Totals],[Gross Measure Cost Total]], Value_Project_CAP)/Table_Measure_Caps[[#Totals],[Estimated Raw Incentive Total]], "")</f>
        <v/>
      </c>
      <c r="J200" s="84" t="e">
        <f>#REF!</f>
        <v>#REF!</v>
      </c>
      <c r="K200" s="88" t="str">
        <f t="shared" si="8"/>
        <v>Version 2.1</v>
      </c>
      <c r="L200" s="89" t="e">
        <f>#REF!</f>
        <v>#REF!</v>
      </c>
      <c r="M200" s="86" t="e">
        <f>#REF!</f>
        <v>#REF!</v>
      </c>
    </row>
    <row r="201" spans="1:13" hidden="1" x14ac:dyDescent="0.2">
      <c r="A201" s="83" t="s">
        <v>489</v>
      </c>
      <c r="B201" s="84">
        <f t="shared" si="9"/>
        <v>0</v>
      </c>
      <c r="C201" s="84">
        <v>9</v>
      </c>
      <c r="D201" s="84" t="e">
        <f>#REF!</f>
        <v>#REF!</v>
      </c>
      <c r="E201" s="84"/>
      <c r="F201" s="84"/>
      <c r="G201" s="85" t="e">
        <f>#REF!</f>
        <v>#REF!</v>
      </c>
      <c r="H201" s="95" t="e">
        <f>#REF!</f>
        <v>#REF!</v>
      </c>
      <c r="I201" s="87" t="str">
        <f>IFERROR(M201*MIN(Table_Measure_Caps[[#Totals],[Estimated Raw Incentive Total]], Table_Measure_Caps[[#Totals],[Gross Measure Cost Total]], Value_Project_CAP)/Table_Measure_Caps[[#Totals],[Estimated Raw Incentive Total]], "")</f>
        <v/>
      </c>
      <c r="J201" s="84" t="e">
        <f>#REF!</f>
        <v>#REF!</v>
      </c>
      <c r="K201" s="88" t="str">
        <f t="shared" si="8"/>
        <v>Version 2.1</v>
      </c>
      <c r="L201" s="89" t="e">
        <f>#REF!</f>
        <v>#REF!</v>
      </c>
      <c r="M201" s="86" t="e">
        <f>#REF!</f>
        <v>#REF!</v>
      </c>
    </row>
    <row r="202" spans="1:13" hidden="1" x14ac:dyDescent="0.2">
      <c r="A202" s="83" t="s">
        <v>489</v>
      </c>
      <c r="B202" s="84">
        <f t="shared" si="9"/>
        <v>0</v>
      </c>
      <c r="C202" s="84">
        <v>10</v>
      </c>
      <c r="D202" s="84" t="e">
        <f>#REF!</f>
        <v>#REF!</v>
      </c>
      <c r="E202" s="84"/>
      <c r="F202" s="84"/>
      <c r="G202" s="85" t="e">
        <f>#REF!</f>
        <v>#REF!</v>
      </c>
      <c r="H202" s="95" t="e">
        <f>#REF!</f>
        <v>#REF!</v>
      </c>
      <c r="I202" s="87" t="str">
        <f>IFERROR(M202*MIN(Table_Measure_Caps[[#Totals],[Estimated Raw Incentive Total]], Table_Measure_Caps[[#Totals],[Gross Measure Cost Total]], Value_Project_CAP)/Table_Measure_Caps[[#Totals],[Estimated Raw Incentive Total]], "")</f>
        <v/>
      </c>
      <c r="J202" s="84" t="e">
        <f>#REF!</f>
        <v>#REF!</v>
      </c>
      <c r="K202" s="88" t="str">
        <f t="shared" si="8"/>
        <v>Version 2.1</v>
      </c>
      <c r="L202" s="89" t="e">
        <f>#REF!</f>
        <v>#REF!</v>
      </c>
      <c r="M202" s="86" t="e">
        <f>#REF!</f>
        <v>#REF!</v>
      </c>
    </row>
    <row r="203" spans="1:13" hidden="1" x14ac:dyDescent="0.2">
      <c r="A203" s="83" t="s">
        <v>489</v>
      </c>
      <c r="B203" s="84">
        <f t="shared" si="9"/>
        <v>0</v>
      </c>
      <c r="C203" s="84">
        <v>11</v>
      </c>
      <c r="D203" s="84" t="e">
        <f>#REF!</f>
        <v>#REF!</v>
      </c>
      <c r="E203" s="84"/>
      <c r="F203" s="84"/>
      <c r="G203" s="85" t="e">
        <f>#REF!</f>
        <v>#REF!</v>
      </c>
      <c r="H203" s="95" t="e">
        <f>#REF!</f>
        <v>#REF!</v>
      </c>
      <c r="I203" s="87" t="str">
        <f>IFERROR(M203*MIN(Table_Measure_Caps[[#Totals],[Estimated Raw Incentive Total]], Table_Measure_Caps[[#Totals],[Gross Measure Cost Total]], Value_Project_CAP)/Table_Measure_Caps[[#Totals],[Estimated Raw Incentive Total]], "")</f>
        <v/>
      </c>
      <c r="J203" s="84" t="e">
        <f>#REF!</f>
        <v>#REF!</v>
      </c>
      <c r="K203" s="88" t="str">
        <f t="shared" si="8"/>
        <v>Version 2.1</v>
      </c>
      <c r="L203" s="89" t="e">
        <f>#REF!</f>
        <v>#REF!</v>
      </c>
      <c r="M203" s="86" t="e">
        <f>#REF!</f>
        <v>#REF!</v>
      </c>
    </row>
    <row r="204" spans="1:13" hidden="1" x14ac:dyDescent="0.2">
      <c r="A204" s="83" t="s">
        <v>489</v>
      </c>
      <c r="B204" s="84">
        <f t="shared" si="9"/>
        <v>0</v>
      </c>
      <c r="C204" s="84">
        <v>12</v>
      </c>
      <c r="D204" s="84" t="e">
        <f>#REF!</f>
        <v>#REF!</v>
      </c>
      <c r="E204" s="84"/>
      <c r="F204" s="84"/>
      <c r="G204" s="85" t="e">
        <f>#REF!</f>
        <v>#REF!</v>
      </c>
      <c r="H204" s="95" t="e">
        <f>#REF!</f>
        <v>#REF!</v>
      </c>
      <c r="I204" s="87" t="str">
        <f>IFERROR(M204*MIN(Table_Measure_Caps[[#Totals],[Estimated Raw Incentive Total]], Table_Measure_Caps[[#Totals],[Gross Measure Cost Total]], Value_Project_CAP)/Table_Measure_Caps[[#Totals],[Estimated Raw Incentive Total]], "")</f>
        <v/>
      </c>
      <c r="J204" s="84" t="e">
        <f>#REF!</f>
        <v>#REF!</v>
      </c>
      <c r="K204" s="88" t="str">
        <f t="shared" si="8"/>
        <v>Version 2.1</v>
      </c>
      <c r="L204" s="89" t="e">
        <f>#REF!</f>
        <v>#REF!</v>
      </c>
      <c r="M204" s="86" t="e">
        <f>#REF!</f>
        <v>#REF!</v>
      </c>
    </row>
    <row r="205" spans="1:13" hidden="1" x14ac:dyDescent="0.2">
      <c r="A205" s="83" t="s">
        <v>489</v>
      </c>
      <c r="B205" s="84">
        <f t="shared" si="9"/>
        <v>0</v>
      </c>
      <c r="C205" s="84">
        <v>13</v>
      </c>
      <c r="D205" s="84" t="e">
        <f>#REF!</f>
        <v>#REF!</v>
      </c>
      <c r="E205" s="84"/>
      <c r="F205" s="84"/>
      <c r="G205" s="85" t="e">
        <f>#REF!</f>
        <v>#REF!</v>
      </c>
      <c r="H205" s="95" t="e">
        <f>#REF!</f>
        <v>#REF!</v>
      </c>
      <c r="I205" s="87" t="str">
        <f>IFERROR(M205*MIN(Table_Measure_Caps[[#Totals],[Estimated Raw Incentive Total]], Table_Measure_Caps[[#Totals],[Gross Measure Cost Total]], Value_Project_CAP)/Table_Measure_Caps[[#Totals],[Estimated Raw Incentive Total]], "")</f>
        <v/>
      </c>
      <c r="J205" s="84" t="e">
        <f>#REF!</f>
        <v>#REF!</v>
      </c>
      <c r="K205" s="88" t="str">
        <f t="shared" si="8"/>
        <v>Version 2.1</v>
      </c>
      <c r="L205" s="89" t="e">
        <f>#REF!</f>
        <v>#REF!</v>
      </c>
      <c r="M205" s="86" t="e">
        <f>#REF!</f>
        <v>#REF!</v>
      </c>
    </row>
    <row r="206" spans="1:13" hidden="1" x14ac:dyDescent="0.2">
      <c r="A206" s="83" t="s">
        <v>489</v>
      </c>
      <c r="B206" s="84">
        <f t="shared" si="9"/>
        <v>0</v>
      </c>
      <c r="C206" s="84">
        <v>14</v>
      </c>
      <c r="D206" s="84" t="e">
        <f>#REF!</f>
        <v>#REF!</v>
      </c>
      <c r="E206" s="84"/>
      <c r="F206" s="84"/>
      <c r="G206" s="85" t="e">
        <f>#REF!</f>
        <v>#REF!</v>
      </c>
      <c r="H206" s="95" t="e">
        <f>#REF!</f>
        <v>#REF!</v>
      </c>
      <c r="I206" s="87" t="str">
        <f>IFERROR(M206*MIN(Table_Measure_Caps[[#Totals],[Estimated Raw Incentive Total]], Table_Measure_Caps[[#Totals],[Gross Measure Cost Total]], Value_Project_CAP)/Table_Measure_Caps[[#Totals],[Estimated Raw Incentive Total]], "")</f>
        <v/>
      </c>
      <c r="J206" s="84" t="e">
        <f>#REF!</f>
        <v>#REF!</v>
      </c>
      <c r="K206" s="88" t="str">
        <f t="shared" si="8"/>
        <v>Version 2.1</v>
      </c>
      <c r="L206" s="89" t="e">
        <f>#REF!</f>
        <v>#REF!</v>
      </c>
      <c r="M206" s="86" t="e">
        <f>#REF!</f>
        <v>#REF!</v>
      </c>
    </row>
    <row r="207" spans="1:13" hidden="1" x14ac:dyDescent="0.2">
      <c r="A207" s="83" t="s">
        <v>489</v>
      </c>
      <c r="B207" s="84">
        <f t="shared" si="9"/>
        <v>0</v>
      </c>
      <c r="C207" s="84">
        <v>15</v>
      </c>
      <c r="D207" s="84" t="e">
        <f>#REF!</f>
        <v>#REF!</v>
      </c>
      <c r="E207" s="84"/>
      <c r="F207" s="84"/>
      <c r="G207" s="85" t="e">
        <f>#REF!</f>
        <v>#REF!</v>
      </c>
      <c r="H207" s="95" t="e">
        <f>#REF!</f>
        <v>#REF!</v>
      </c>
      <c r="I207" s="87" t="str">
        <f>IFERROR(M207*MIN(Table_Measure_Caps[[#Totals],[Estimated Raw Incentive Total]], Table_Measure_Caps[[#Totals],[Gross Measure Cost Total]], Value_Project_CAP)/Table_Measure_Caps[[#Totals],[Estimated Raw Incentive Total]], "")</f>
        <v/>
      </c>
      <c r="J207" s="84" t="e">
        <f>#REF!</f>
        <v>#REF!</v>
      </c>
      <c r="K207" s="88" t="str">
        <f t="shared" si="8"/>
        <v>Version 2.1</v>
      </c>
      <c r="L207" s="89" t="e">
        <f>#REF!</f>
        <v>#REF!</v>
      </c>
      <c r="M207" s="86" t="e">
        <f>#REF!</f>
        <v>#REF!</v>
      </c>
    </row>
    <row r="208" spans="1:13" hidden="1" x14ac:dyDescent="0.2">
      <c r="A208" s="83" t="s">
        <v>489</v>
      </c>
      <c r="B208" s="84">
        <f t="shared" si="9"/>
        <v>0</v>
      </c>
      <c r="C208" s="84">
        <v>16</v>
      </c>
      <c r="D208" s="84" t="e">
        <f>#REF!</f>
        <v>#REF!</v>
      </c>
      <c r="E208" s="84"/>
      <c r="F208" s="84"/>
      <c r="G208" s="85" t="e">
        <f>#REF!</f>
        <v>#REF!</v>
      </c>
      <c r="H208" s="95" t="e">
        <f>#REF!</f>
        <v>#REF!</v>
      </c>
      <c r="I208" s="87" t="str">
        <f>IFERROR(M208*MIN(Table_Measure_Caps[[#Totals],[Estimated Raw Incentive Total]], Table_Measure_Caps[[#Totals],[Gross Measure Cost Total]], Value_Project_CAP)/Table_Measure_Caps[[#Totals],[Estimated Raw Incentive Total]], "")</f>
        <v/>
      </c>
      <c r="J208" s="84" t="e">
        <f>#REF!</f>
        <v>#REF!</v>
      </c>
      <c r="K208" s="88" t="str">
        <f t="shared" si="8"/>
        <v>Version 2.1</v>
      </c>
      <c r="L208" s="89" t="e">
        <f>#REF!</f>
        <v>#REF!</v>
      </c>
      <c r="M208" s="86" t="e">
        <f>#REF!</f>
        <v>#REF!</v>
      </c>
    </row>
    <row r="209" spans="1:13" hidden="1" x14ac:dyDescent="0.2">
      <c r="A209" s="83" t="s">
        <v>489</v>
      </c>
      <c r="B209" s="84">
        <f t="shared" si="9"/>
        <v>0</v>
      </c>
      <c r="C209" s="84">
        <v>17</v>
      </c>
      <c r="D209" s="84" t="e">
        <f>#REF!</f>
        <v>#REF!</v>
      </c>
      <c r="E209" s="84"/>
      <c r="F209" s="84"/>
      <c r="G209" s="85" t="e">
        <f>#REF!</f>
        <v>#REF!</v>
      </c>
      <c r="H209" s="95" t="e">
        <f>#REF!</f>
        <v>#REF!</v>
      </c>
      <c r="I209" s="87" t="str">
        <f>IFERROR(M209*MIN(Table_Measure_Caps[[#Totals],[Estimated Raw Incentive Total]], Table_Measure_Caps[[#Totals],[Gross Measure Cost Total]], Value_Project_CAP)/Table_Measure_Caps[[#Totals],[Estimated Raw Incentive Total]], "")</f>
        <v/>
      </c>
      <c r="J209" s="84" t="e">
        <f>#REF!</f>
        <v>#REF!</v>
      </c>
      <c r="K209" s="88" t="str">
        <f t="shared" si="8"/>
        <v>Version 2.1</v>
      </c>
      <c r="L209" s="89" t="e">
        <f>#REF!</f>
        <v>#REF!</v>
      </c>
      <c r="M209" s="86" t="e">
        <f>#REF!</f>
        <v>#REF!</v>
      </c>
    </row>
    <row r="210" spans="1:13" hidden="1" x14ac:dyDescent="0.2">
      <c r="A210" s="83" t="s">
        <v>489</v>
      </c>
      <c r="B210" s="84">
        <f t="shared" si="9"/>
        <v>0</v>
      </c>
      <c r="C210" s="84">
        <v>18</v>
      </c>
      <c r="D210" s="84" t="e">
        <f>#REF!</f>
        <v>#REF!</v>
      </c>
      <c r="E210" s="84"/>
      <c r="F210" s="84"/>
      <c r="G210" s="85" t="e">
        <f>#REF!</f>
        <v>#REF!</v>
      </c>
      <c r="H210" s="95" t="e">
        <f>#REF!</f>
        <v>#REF!</v>
      </c>
      <c r="I210" s="87" t="str">
        <f>IFERROR(M210*MIN(Table_Measure_Caps[[#Totals],[Estimated Raw Incentive Total]], Table_Measure_Caps[[#Totals],[Gross Measure Cost Total]], Value_Project_CAP)/Table_Measure_Caps[[#Totals],[Estimated Raw Incentive Total]], "")</f>
        <v/>
      </c>
      <c r="J210" s="84" t="e">
        <f>#REF!</f>
        <v>#REF!</v>
      </c>
      <c r="K210" s="88" t="str">
        <f t="shared" si="8"/>
        <v>Version 2.1</v>
      </c>
      <c r="L210" s="89" t="e">
        <f>#REF!</f>
        <v>#REF!</v>
      </c>
      <c r="M210" s="86" t="e">
        <f>#REF!</f>
        <v>#REF!</v>
      </c>
    </row>
    <row r="211" spans="1:13" hidden="1" x14ac:dyDescent="0.2">
      <c r="A211" s="83" t="s">
        <v>489</v>
      </c>
      <c r="B211" s="84">
        <f t="shared" si="9"/>
        <v>0</v>
      </c>
      <c r="C211" s="84">
        <v>19</v>
      </c>
      <c r="D211" s="84" t="e">
        <f>#REF!</f>
        <v>#REF!</v>
      </c>
      <c r="E211" s="84"/>
      <c r="F211" s="84"/>
      <c r="G211" s="85" t="e">
        <f>#REF!</f>
        <v>#REF!</v>
      </c>
      <c r="H211" s="95" t="e">
        <f>#REF!</f>
        <v>#REF!</v>
      </c>
      <c r="I211" s="87" t="str">
        <f>IFERROR(M211*MIN(Table_Measure_Caps[[#Totals],[Estimated Raw Incentive Total]], Table_Measure_Caps[[#Totals],[Gross Measure Cost Total]], Value_Project_CAP)/Table_Measure_Caps[[#Totals],[Estimated Raw Incentive Total]], "")</f>
        <v/>
      </c>
      <c r="J211" s="84" t="e">
        <f>#REF!</f>
        <v>#REF!</v>
      </c>
      <c r="K211" s="88" t="str">
        <f t="shared" si="8"/>
        <v>Version 2.1</v>
      </c>
      <c r="L211" s="89" t="e">
        <f>#REF!</f>
        <v>#REF!</v>
      </c>
      <c r="M211" s="86" t="e">
        <f>#REF!</f>
        <v>#REF!</v>
      </c>
    </row>
    <row r="212" spans="1:13" hidden="1" x14ac:dyDescent="0.2">
      <c r="A212" s="83" t="s">
        <v>489</v>
      </c>
      <c r="B212" s="84">
        <f t="shared" si="9"/>
        <v>0</v>
      </c>
      <c r="C212" s="84">
        <v>20</v>
      </c>
      <c r="D212" s="84" t="e">
        <f>#REF!</f>
        <v>#REF!</v>
      </c>
      <c r="E212" s="84"/>
      <c r="F212" s="84"/>
      <c r="G212" s="85" t="e">
        <f>#REF!</f>
        <v>#REF!</v>
      </c>
      <c r="H212" s="95" t="e">
        <f>#REF!</f>
        <v>#REF!</v>
      </c>
      <c r="I212" s="87" t="str">
        <f>IFERROR(M212*MIN(Table_Measure_Caps[[#Totals],[Estimated Raw Incentive Total]], Table_Measure_Caps[[#Totals],[Gross Measure Cost Total]], Value_Project_CAP)/Table_Measure_Caps[[#Totals],[Estimated Raw Incentive Total]], "")</f>
        <v/>
      </c>
      <c r="J212" s="84" t="e">
        <f>#REF!</f>
        <v>#REF!</v>
      </c>
      <c r="K212" s="88" t="str">
        <f t="shared" si="8"/>
        <v>Version 2.1</v>
      </c>
      <c r="L212" s="89" t="e">
        <f>#REF!</f>
        <v>#REF!</v>
      </c>
      <c r="M212" s="86" t="e">
        <f>#REF!</f>
        <v>#REF!</v>
      </c>
    </row>
  </sheetData>
  <conditionalFormatting sqref="A1:H1 J1:M1">
    <cfRule type="containsBlanks" dxfId="18" priority="3">
      <formula>LEN(TRIM(A1))=0</formula>
    </cfRule>
  </conditionalFormatting>
  <conditionalFormatting sqref="I1">
    <cfRule type="containsBlanks" dxfId="17" priority="1">
      <formula>LEN(TRIM(I1))=0</formula>
    </cfRule>
  </conditionalFormatting>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A9AE3-CEC9-4067-9447-DEB8AA30A8EF}">
  <sheetPr codeName="Sheet1">
    <tabColor theme="6"/>
    <pageSetUpPr fitToPage="1"/>
  </sheetPr>
  <dimension ref="B1:H55"/>
  <sheetViews>
    <sheetView showGridLines="0" showRowColHeaders="0" workbookViewId="0">
      <selection activeCell="C5" sqref="C5"/>
    </sheetView>
  </sheetViews>
  <sheetFormatPr defaultRowHeight="12.75" x14ac:dyDescent="0.2"/>
  <cols>
    <col min="1" max="1" width="2.28515625" style="187" customWidth="1"/>
    <col min="2" max="2" width="31.85546875" style="199" customWidth="1"/>
    <col min="3" max="3" width="39.140625" style="187" customWidth="1"/>
    <col min="4" max="4" width="1.7109375" style="187" customWidth="1"/>
    <col min="5" max="5" width="31.85546875" style="199" customWidth="1"/>
    <col min="6" max="6" width="39.140625" style="187" customWidth="1"/>
    <col min="7" max="7" width="9.140625" style="187"/>
    <col min="8" max="8" width="45.85546875" style="187" customWidth="1"/>
    <col min="9" max="16384" width="9.140625" style="187"/>
  </cols>
  <sheetData>
    <row r="1" spans="2:8" ht="54" customHeight="1" x14ac:dyDescent="0.2"/>
    <row r="2" spans="2:8" s="200" customFormat="1" ht="30" customHeight="1" x14ac:dyDescent="0.2">
      <c r="B2" s="285" t="s">
        <v>25</v>
      </c>
      <c r="C2" s="285"/>
      <c r="D2" s="285"/>
      <c r="E2" s="285"/>
      <c r="F2" s="194"/>
    </row>
    <row r="4" spans="2:8" ht="15.75" x14ac:dyDescent="0.2">
      <c r="B4" s="271" t="s">
        <v>26</v>
      </c>
      <c r="C4" s="271"/>
      <c r="E4" s="271" t="s">
        <v>27</v>
      </c>
      <c r="F4" s="271"/>
      <c r="H4" s="199"/>
    </row>
    <row r="5" spans="2:8" ht="12.75" customHeight="1" x14ac:dyDescent="0.2">
      <c r="B5" s="197" t="s">
        <v>28</v>
      </c>
      <c r="C5" s="193"/>
      <c r="E5" s="288" t="s">
        <v>29</v>
      </c>
      <c r="F5" s="289"/>
      <c r="H5" s="199"/>
    </row>
    <row r="6" spans="2:8" x14ac:dyDescent="0.2">
      <c r="B6" s="197" t="s">
        <v>30</v>
      </c>
      <c r="C6" s="193"/>
      <c r="E6" s="288"/>
      <c r="F6" s="289"/>
    </row>
    <row r="7" spans="2:8" ht="25.5" x14ac:dyDescent="0.2">
      <c r="B7" s="197" t="s">
        <v>31</v>
      </c>
      <c r="C7" s="193"/>
      <c r="E7" s="288"/>
      <c r="F7" s="289"/>
    </row>
    <row r="8" spans="2:8" x14ac:dyDescent="0.2">
      <c r="B8" s="197" t="s">
        <v>32</v>
      </c>
      <c r="C8" s="193"/>
      <c r="E8" s="288"/>
      <c r="F8" s="289"/>
    </row>
    <row r="9" spans="2:8" x14ac:dyDescent="0.2">
      <c r="B9" s="197" t="s">
        <v>33</v>
      </c>
      <c r="C9" s="193"/>
      <c r="E9" s="197" t="s">
        <v>34</v>
      </c>
      <c r="F9" s="198"/>
    </row>
    <row r="10" spans="2:8" ht="25.5" x14ac:dyDescent="0.2">
      <c r="B10" s="197" t="s">
        <v>35</v>
      </c>
      <c r="C10" s="193"/>
      <c r="E10" s="197" t="s">
        <v>36</v>
      </c>
      <c r="F10" s="198"/>
    </row>
    <row r="11" spans="2:8" x14ac:dyDescent="0.2">
      <c r="B11" s="197" t="s">
        <v>37</v>
      </c>
      <c r="C11" s="193"/>
      <c r="E11" s="197" t="s">
        <v>38</v>
      </c>
      <c r="F11" s="193"/>
    </row>
    <row r="12" spans="2:8" x14ac:dyDescent="0.2">
      <c r="B12" s="197" t="s">
        <v>39</v>
      </c>
      <c r="C12" s="193"/>
      <c r="E12" s="197" t="s">
        <v>40</v>
      </c>
      <c r="F12" s="193"/>
    </row>
    <row r="13" spans="2:8" ht="25.5" x14ac:dyDescent="0.2">
      <c r="B13" s="197" t="s">
        <v>41</v>
      </c>
      <c r="C13" s="193"/>
      <c r="E13" s="197" t="s">
        <v>42</v>
      </c>
      <c r="F13" s="193"/>
    </row>
    <row r="14" spans="2:8" ht="25.5" x14ac:dyDescent="0.2">
      <c r="B14" s="197" t="s">
        <v>43</v>
      </c>
      <c r="C14" s="193"/>
      <c r="E14" s="271" t="s">
        <v>44</v>
      </c>
      <c r="F14" s="271"/>
    </row>
    <row r="15" spans="2:8" ht="25.5" x14ac:dyDescent="0.2">
      <c r="B15" s="197" t="s">
        <v>45</v>
      </c>
      <c r="C15" s="193"/>
      <c r="D15" s="1"/>
      <c r="E15" s="197" t="s">
        <v>46</v>
      </c>
      <c r="F15" s="193"/>
    </row>
    <row r="16" spans="2:8" ht="15.75" x14ac:dyDescent="0.2">
      <c r="B16" s="271" t="s">
        <v>47</v>
      </c>
      <c r="C16" s="271"/>
      <c r="D16" s="1"/>
      <c r="E16" s="197" t="s">
        <v>48</v>
      </c>
      <c r="F16" s="193"/>
    </row>
    <row r="17" spans="2:6" x14ac:dyDescent="0.2">
      <c r="B17" s="197" t="s">
        <v>49</v>
      </c>
      <c r="C17" s="193"/>
      <c r="D17" s="1"/>
      <c r="E17" s="197" t="s">
        <v>50</v>
      </c>
      <c r="F17" s="193"/>
    </row>
    <row r="18" spans="2:6" x14ac:dyDescent="0.2">
      <c r="B18" s="197" t="s">
        <v>51</v>
      </c>
      <c r="C18" s="193"/>
      <c r="D18" s="1"/>
      <c r="E18" s="197" t="s">
        <v>32</v>
      </c>
      <c r="F18" s="193"/>
    </row>
    <row r="19" spans="2:6" x14ac:dyDescent="0.2">
      <c r="B19" s="197" t="s">
        <v>52</v>
      </c>
      <c r="C19" s="193"/>
      <c r="D19" s="1"/>
      <c r="E19" s="197" t="s">
        <v>33</v>
      </c>
      <c r="F19" s="193"/>
    </row>
    <row r="20" spans="2:6" x14ac:dyDescent="0.2">
      <c r="B20" s="197" t="s">
        <v>32</v>
      </c>
      <c r="C20" s="193"/>
      <c r="D20" s="1"/>
      <c r="E20" s="197" t="s">
        <v>53</v>
      </c>
      <c r="F20" s="193"/>
    </row>
    <row r="21" spans="2:6" x14ac:dyDescent="0.2">
      <c r="B21" s="197" t="s">
        <v>33</v>
      </c>
      <c r="C21" s="193"/>
      <c r="D21" s="1"/>
      <c r="E21" s="197" t="s">
        <v>37</v>
      </c>
      <c r="F21" s="193"/>
    </row>
    <row r="22" spans="2:6" x14ac:dyDescent="0.2">
      <c r="B22" s="197" t="s">
        <v>35</v>
      </c>
      <c r="C22" s="193"/>
      <c r="D22" s="1"/>
      <c r="E22" s="197" t="s">
        <v>54</v>
      </c>
      <c r="F22" s="193"/>
    </row>
    <row r="23" spans="2:6" x14ac:dyDescent="0.2">
      <c r="B23" s="197" t="s">
        <v>37</v>
      </c>
      <c r="C23" s="193"/>
      <c r="D23" s="1"/>
      <c r="E23" s="197" t="s">
        <v>55</v>
      </c>
      <c r="F23" s="193"/>
    </row>
    <row r="24" spans="2:6" x14ac:dyDescent="0.2">
      <c r="B24" s="197" t="s">
        <v>54</v>
      </c>
      <c r="C24" s="193"/>
      <c r="D24" s="1"/>
      <c r="E24" s="197" t="s">
        <v>56</v>
      </c>
      <c r="F24" s="193"/>
    </row>
    <row r="25" spans="2:6" x14ac:dyDescent="0.2">
      <c r="B25" s="197" t="s">
        <v>57</v>
      </c>
      <c r="C25" s="193"/>
      <c r="D25" s="1"/>
      <c r="E25" s="197" t="s">
        <v>58</v>
      </c>
      <c r="F25" s="193"/>
    </row>
    <row r="26" spans="2:6" ht="15.75" x14ac:dyDescent="0.2">
      <c r="B26" s="271" t="s">
        <v>59</v>
      </c>
      <c r="C26" s="271"/>
      <c r="D26" s="28"/>
      <c r="E26" s="197" t="s">
        <v>60</v>
      </c>
      <c r="F26" s="201"/>
    </row>
    <row r="27" spans="2:6" ht="25.5" x14ac:dyDescent="0.2">
      <c r="B27" s="197" t="s">
        <v>28</v>
      </c>
      <c r="C27" s="193"/>
      <c r="D27" s="28"/>
      <c r="E27" s="197" t="s">
        <v>61</v>
      </c>
      <c r="F27" s="193"/>
    </row>
    <row r="28" spans="2:6" x14ac:dyDescent="0.2">
      <c r="B28" s="197" t="s">
        <v>62</v>
      </c>
      <c r="C28" s="193"/>
      <c r="D28" s="1"/>
      <c r="E28" s="197" t="s">
        <v>63</v>
      </c>
      <c r="F28" s="202"/>
    </row>
    <row r="29" spans="2:6" x14ac:dyDescent="0.2">
      <c r="B29" s="197" t="s">
        <v>52</v>
      </c>
      <c r="C29" s="193"/>
      <c r="D29" s="1"/>
      <c r="E29" s="197" t="s">
        <v>64</v>
      </c>
      <c r="F29" s="193"/>
    </row>
    <row r="30" spans="2:6" x14ac:dyDescent="0.2">
      <c r="B30" s="197" t="s">
        <v>32</v>
      </c>
      <c r="C30" s="193"/>
      <c r="D30" s="28"/>
      <c r="E30" s="197" t="s">
        <v>65</v>
      </c>
      <c r="F30" s="193"/>
    </row>
    <row r="31" spans="2:6" x14ac:dyDescent="0.2">
      <c r="B31" s="197" t="s">
        <v>33</v>
      </c>
      <c r="C31" s="193"/>
      <c r="D31" s="28"/>
      <c r="E31" s="197" t="s">
        <v>66</v>
      </c>
      <c r="F31" s="193"/>
    </row>
    <row r="32" spans="2:6" ht="15.75" x14ac:dyDescent="0.2">
      <c r="B32" s="197" t="s">
        <v>35</v>
      </c>
      <c r="C32" s="193"/>
      <c r="D32" s="28"/>
      <c r="E32" s="286" t="s">
        <v>67</v>
      </c>
      <c r="F32" s="287"/>
    </row>
    <row r="33" spans="2:6" x14ac:dyDescent="0.2">
      <c r="B33" s="197" t="s">
        <v>37</v>
      </c>
      <c r="C33" s="193"/>
      <c r="D33" s="28"/>
      <c r="E33" s="197" t="s">
        <v>68</v>
      </c>
      <c r="F33" s="193"/>
    </row>
    <row r="34" spans="2:6" x14ac:dyDescent="0.2">
      <c r="B34" s="197" t="s">
        <v>54</v>
      </c>
      <c r="C34" s="193"/>
      <c r="D34" s="28"/>
      <c r="E34" s="197" t="s">
        <v>69</v>
      </c>
      <c r="F34" s="193"/>
    </row>
    <row r="35" spans="2:6" x14ac:dyDescent="0.2">
      <c r="B35" s="197" t="s">
        <v>70</v>
      </c>
      <c r="C35" s="193"/>
      <c r="D35" s="1"/>
      <c r="E35" s="197" t="s">
        <v>71</v>
      </c>
      <c r="F35" s="193"/>
    </row>
    <row r="36" spans="2:6" ht="15.75" x14ac:dyDescent="0.2">
      <c r="B36" s="286" t="s">
        <v>72</v>
      </c>
      <c r="C36" s="287"/>
      <c r="D36" s="1"/>
      <c r="E36" s="197" t="s">
        <v>73</v>
      </c>
      <c r="F36" s="193"/>
    </row>
    <row r="37" spans="2:6" ht="25.5" x14ac:dyDescent="0.2">
      <c r="B37" s="197" t="s">
        <v>74</v>
      </c>
      <c r="C37" s="193"/>
      <c r="D37" s="1"/>
      <c r="E37" s="197" t="s">
        <v>75</v>
      </c>
      <c r="F37" s="193"/>
    </row>
    <row r="38" spans="2:6" ht="25.5" x14ac:dyDescent="0.2">
      <c r="B38" s="197" t="s">
        <v>76</v>
      </c>
      <c r="C38" s="193"/>
      <c r="D38" s="1"/>
    </row>
    <row r="39" spans="2:6" x14ac:dyDescent="0.2">
      <c r="D39" s="1"/>
    </row>
    <row r="40" spans="2:6" x14ac:dyDescent="0.2">
      <c r="B40" s="187"/>
      <c r="E40" s="187"/>
    </row>
    <row r="41" spans="2:6" x14ac:dyDescent="0.2">
      <c r="B41" s="187" t="s">
        <v>24</v>
      </c>
      <c r="E41" s="187"/>
    </row>
    <row r="42" spans="2:6" x14ac:dyDescent="0.2">
      <c r="B42" s="187" t="str">
        <f>Value_Application_Version</f>
        <v>Version 2.1</v>
      </c>
      <c r="E42" s="187"/>
    </row>
    <row r="43" spans="2:6" x14ac:dyDescent="0.2">
      <c r="B43" s="187"/>
      <c r="E43" s="187"/>
    </row>
    <row r="48" spans="2:6" x14ac:dyDescent="0.2">
      <c r="D48" s="1"/>
    </row>
    <row r="49" spans="4:6" x14ac:dyDescent="0.2">
      <c r="D49" s="1"/>
    </row>
    <row r="50" spans="4:6" x14ac:dyDescent="0.2">
      <c r="D50" s="1"/>
    </row>
    <row r="51" spans="4:6" x14ac:dyDescent="0.2">
      <c r="D51" s="1"/>
    </row>
    <row r="52" spans="4:6" x14ac:dyDescent="0.2">
      <c r="D52" s="1"/>
    </row>
    <row r="55" spans="4:6" x14ac:dyDescent="0.2">
      <c r="E55" s="39"/>
      <c r="F55" s="26"/>
    </row>
  </sheetData>
  <sheetProtection algorithmName="SHA-512" hashValue="tsbCAb67qW+jeqmh2n4vzDdyT63WXqTAkmtp3XvSRE1mNEnXdAbJ/3nLyOC6mCh+O2shYM2j25ipK6GJyc3/LQ==" saltValue="z0T4VuxJ2Qq4YqawcFQ9qw==" spinCount="100000" sheet="1" objects="1" scenarios="1"/>
  <mergeCells count="10">
    <mergeCell ref="B2:E2"/>
    <mergeCell ref="B36:C36"/>
    <mergeCell ref="E32:F32"/>
    <mergeCell ref="B4:C4"/>
    <mergeCell ref="B16:C16"/>
    <mergeCell ref="B26:C26"/>
    <mergeCell ref="E14:F14"/>
    <mergeCell ref="E4:F4"/>
    <mergeCell ref="E5:E8"/>
    <mergeCell ref="F5:F8"/>
  </mergeCells>
  <dataValidations count="12">
    <dataValidation type="list" allowBlank="1" showInputMessage="1" showErrorMessage="1" sqref="F29" xr:uid="{00000000-0002-0000-0000-000002000000}">
      <formula1>List_Bldg_Types</formula1>
    </dataValidation>
    <dataValidation type="list" allowBlank="1" showInputMessage="1" showErrorMessage="1" sqref="F11" xr:uid="{00000000-0002-0000-0000-000003000000}">
      <formula1>List_Program_Names</formula1>
    </dataValidation>
    <dataValidation type="list" allowBlank="1" showInputMessage="1" showErrorMessage="1" sqref="F12" xr:uid="{00000000-0002-0000-0000-000004000000}">
      <formula1>List_Project_Stage</formula1>
    </dataValidation>
    <dataValidation type="list" allowBlank="1" showInputMessage="1" showErrorMessage="1" sqref="C13" xr:uid="{0EBF6B33-1A25-49CE-80DE-696F82CF9E69}">
      <formula1>List_Biz_Class</formula1>
    </dataValidation>
    <dataValidation type="list" allowBlank="1" showInputMessage="1" showErrorMessage="1" sqref="C14" xr:uid="{0F89A28A-20F8-4D05-8E72-DB2A6565CB96}">
      <formula1>List_Y_N_U</formula1>
    </dataValidation>
    <dataValidation type="list" allowBlank="1" showInputMessage="1" showErrorMessage="1" sqref="C15" xr:uid="{120E868B-F5BC-44EE-B13D-327ECB6A0725}">
      <formula1>List_DBE_Option</formula1>
    </dataValidation>
    <dataValidation type="list" allowBlank="1" showInputMessage="1" showErrorMessage="1" sqref="C38" xr:uid="{CFD7840C-5FA5-4E75-9F4D-52B558FFD9A7}">
      <formula1>List_Source</formula1>
    </dataValidation>
    <dataValidation type="list" allowBlank="1" showInputMessage="1" showErrorMessage="1" sqref="C37 F33" xr:uid="{DC170A83-A959-4CA6-83A5-494973C08389}">
      <formula1>List_Contacts</formula1>
    </dataValidation>
    <dataValidation type="list" allowBlank="1" showInputMessage="1" showErrorMessage="1" sqref="F31" xr:uid="{4AF9D84C-08C0-47DC-940B-4578E57C7E71}">
      <formula1>List_Water_Heating</formula1>
    </dataValidation>
    <dataValidation type="list" allowBlank="1" showInputMessage="1" showErrorMessage="1" sqref="F30" xr:uid="{720DAE66-CD56-4ABB-8753-00BA9609686C}">
      <formula1>List_HVAC</formula1>
    </dataValidation>
    <dataValidation type="list" allowBlank="1" showInputMessage="1" showErrorMessage="1" sqref="F13" xr:uid="{86B206BE-1E08-4349-A3E6-E8C1334ABFB2}">
      <formula1>List_Install_Type</formula1>
    </dataValidation>
    <dataValidation type="list" allowBlank="1" showInputMessage="1" showErrorMessage="1" sqref="F37" xr:uid="{F81F37EC-9197-4D5A-BA82-93D78777D712}">
      <formula1>List_Tax_Entity</formula1>
    </dataValidation>
  </dataValidations>
  <pageMargins left="0.7" right="0.7" top="0.75" bottom="0.75" header="0.3" footer="0.3"/>
  <pageSetup scale="74"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C35E6E4-0A48-4ED8-A21A-5E971D523AA7}">
          <x14:formula1>
            <xm:f>References!$AH$4:$AH$5</xm:f>
          </x14:formula1>
          <xm:sqref>F27</xm:sqref>
        </x14:dataValidation>
        <x14:dataValidation type="list" allowBlank="1" showInputMessage="1" showErrorMessage="1" xr:uid="{8DBB6B1A-EC45-4445-AADC-6C9B4FC7FE62}">
          <x14:formula1>
            <xm:f>References!$AD$4:$AD$5</xm:f>
          </x14:formula1>
          <xm:sqref>F24 C25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481A1-AFAB-444F-B81D-A25FC6F3E02F}">
  <sheetPr>
    <tabColor theme="6"/>
  </sheetPr>
  <dimension ref="B1:E20"/>
  <sheetViews>
    <sheetView showGridLines="0" showRowColHeaders="0" workbookViewId="0">
      <selection activeCell="B16" sqref="B16"/>
    </sheetView>
  </sheetViews>
  <sheetFormatPr defaultRowHeight="12.75" x14ac:dyDescent="0.2"/>
  <cols>
    <col min="1" max="1" width="1.85546875" style="204" customWidth="1"/>
    <col min="2" max="2" width="62.28515625" style="204" customWidth="1"/>
    <col min="3" max="3" width="6.140625" style="204" customWidth="1"/>
    <col min="4" max="4" width="20.42578125" style="204" customWidth="1"/>
    <col min="5" max="5" width="29.42578125" style="204" customWidth="1"/>
    <col min="6" max="16384" width="9.140625" style="204"/>
  </cols>
  <sheetData>
    <row r="1" spans="2:5" ht="66.75" customHeight="1" x14ac:dyDescent="0.2"/>
    <row r="2" spans="2:5" ht="21" customHeight="1" x14ac:dyDescent="0.2">
      <c r="B2" s="285" t="s">
        <v>77</v>
      </c>
      <c r="C2" s="285"/>
      <c r="D2" s="285"/>
      <c r="E2" s="285"/>
    </row>
    <row r="3" spans="2:5" ht="12.75" customHeight="1" x14ac:dyDescent="0.2"/>
    <row r="5" spans="2:5" x14ac:dyDescent="0.2">
      <c r="B5" s="205" t="s">
        <v>78</v>
      </c>
    </row>
    <row r="7" spans="2:5" x14ac:dyDescent="0.2">
      <c r="B7" s="290" t="s">
        <v>79</v>
      </c>
      <c r="C7" s="290"/>
      <c r="D7" s="290"/>
      <c r="E7" s="290"/>
    </row>
    <row r="8" spans="2:5" x14ac:dyDescent="0.2">
      <c r="B8" s="290"/>
      <c r="C8" s="290"/>
      <c r="D8" s="290"/>
      <c r="E8" s="290"/>
    </row>
    <row r="9" spans="2:5" x14ac:dyDescent="0.2">
      <c r="B9" s="290"/>
      <c r="C9" s="290"/>
      <c r="D9" s="290"/>
      <c r="E9" s="290"/>
    </row>
    <row r="10" spans="2:5" ht="26.25" customHeight="1" x14ac:dyDescent="0.2">
      <c r="B10" s="290"/>
      <c r="C10" s="290"/>
      <c r="D10" s="290"/>
      <c r="E10" s="290"/>
    </row>
    <row r="11" spans="2:5" x14ac:dyDescent="0.2">
      <c r="B11" s="206"/>
      <c r="C11" s="206"/>
      <c r="D11" s="206"/>
      <c r="E11" s="206"/>
    </row>
    <row r="12" spans="2:5" x14ac:dyDescent="0.2">
      <c r="B12" s="207" t="s">
        <v>80</v>
      </c>
      <c r="C12" s="206"/>
      <c r="D12" s="206"/>
      <c r="E12" s="206"/>
    </row>
    <row r="13" spans="2:5" x14ac:dyDescent="0.2">
      <c r="B13" s="206"/>
      <c r="C13" s="206"/>
      <c r="D13" s="206"/>
      <c r="E13" s="206"/>
    </row>
    <row r="14" spans="2:5" x14ac:dyDescent="0.2">
      <c r="B14" s="206"/>
      <c r="C14" s="206"/>
      <c r="D14" s="206"/>
      <c r="E14" s="206"/>
    </row>
    <row r="15" spans="2:5" x14ac:dyDescent="0.2">
      <c r="B15" s="205" t="s">
        <v>81</v>
      </c>
      <c r="D15" s="205" t="s">
        <v>82</v>
      </c>
    </row>
    <row r="16" spans="2:5" x14ac:dyDescent="0.2">
      <c r="B16" s="208"/>
      <c r="D16" s="198"/>
    </row>
    <row r="17" spans="2:2" ht="12.75" customHeight="1" x14ac:dyDescent="0.2"/>
    <row r="19" spans="2:2" x14ac:dyDescent="0.2">
      <c r="B19" s="204" t="s">
        <v>24</v>
      </c>
    </row>
    <row r="20" spans="2:2" x14ac:dyDescent="0.2">
      <c r="B20" s="204" t="str">
        <f>Value_Application_Version</f>
        <v>Version 2.1</v>
      </c>
    </row>
  </sheetData>
  <sheetProtection algorithmName="SHA-512" hashValue="2wfPy5JxfcMSiDDVBnrrU0sw1lasJ/4FfzE4wAQ6HZGnbMCFo5qyA9aGjoLB+xg3K9H6mH19Aqc6ex+gr+aH5w==" saltValue="ociVTHmi3LoV6ETtofNDtQ==" spinCount="100000" sheet="1" objects="1" scenarios="1"/>
  <mergeCells count="2">
    <mergeCell ref="B2:E2"/>
    <mergeCell ref="B7:E10"/>
  </mergeCells>
  <hyperlinks>
    <hyperlink ref="B12" r:id="rId1" xr:uid="{31F080B0-8E2C-43C0-A77C-93D14170E888}"/>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tabColor theme="3"/>
  </sheetPr>
  <dimension ref="A1:AZ204"/>
  <sheetViews>
    <sheetView showGridLines="0" showRowColHeaders="0" workbookViewId="0">
      <selection activeCell="E3" sqref="E3"/>
    </sheetView>
  </sheetViews>
  <sheetFormatPr defaultColWidth="9.140625" defaultRowHeight="12.75" customHeight="1" x14ac:dyDescent="0.2"/>
  <cols>
    <col min="1" max="1" width="2.140625" style="183" customWidth="1"/>
    <col min="2" max="2" width="5.28515625" style="183" customWidth="1"/>
    <col min="3" max="3" width="10.7109375" style="183" customWidth="1"/>
    <col min="4" max="4" width="20.7109375" style="183" customWidth="1"/>
    <col min="5" max="5" width="19.7109375" style="183" bestFit="1" customWidth="1"/>
    <col min="6" max="6" width="19.7109375" style="209" customWidth="1"/>
    <col min="7" max="11" width="11.85546875" style="183" customWidth="1"/>
    <col min="12" max="12" width="15.42578125" style="183" customWidth="1"/>
    <col min="13" max="13" width="14" style="183" customWidth="1"/>
    <col min="14" max="14" width="13.85546875" style="183" customWidth="1"/>
    <col min="15" max="15" width="14" style="183" customWidth="1"/>
    <col min="16" max="16" width="12.7109375" style="183" customWidth="1"/>
    <col min="17" max="17" width="10" style="183" customWidth="1"/>
    <col min="18" max="18" width="11" style="183" customWidth="1"/>
    <col min="19" max="19" width="12" style="183" customWidth="1"/>
    <col min="20" max="20" width="11.85546875" style="183" customWidth="1"/>
    <col min="21" max="21" width="10.28515625" style="183" customWidth="1"/>
    <col min="22" max="22" width="12.28515625" style="183" customWidth="1"/>
    <col min="23" max="23" width="13.42578125" style="183" customWidth="1"/>
    <col min="24" max="24" width="9.5703125" style="183" customWidth="1"/>
    <col min="25" max="16384" width="9.140625" style="183"/>
  </cols>
  <sheetData>
    <row r="1" spans="1:52" ht="56.25" customHeight="1" x14ac:dyDescent="0.2"/>
    <row r="2" spans="1:52" s="204" customFormat="1" ht="37.5" customHeight="1" x14ac:dyDescent="0.2">
      <c r="B2" s="285" t="s">
        <v>83</v>
      </c>
      <c r="C2" s="285"/>
      <c r="D2" s="285"/>
      <c r="E2" s="285"/>
      <c r="F2" s="285"/>
      <c r="G2" s="285"/>
      <c r="H2" s="285"/>
      <c r="I2" s="285"/>
      <c r="J2" s="285"/>
      <c r="K2" s="285"/>
      <c r="L2" s="285"/>
      <c r="M2" s="285"/>
      <c r="N2" s="285"/>
      <c r="O2" s="285"/>
      <c r="P2" s="285"/>
      <c r="Q2" s="285"/>
      <c r="R2" s="285"/>
      <c r="S2" s="285"/>
      <c r="T2" s="285"/>
      <c r="U2" s="285"/>
      <c r="V2" s="224"/>
      <c r="W2" s="224"/>
      <c r="X2" s="224"/>
    </row>
    <row r="3" spans="1:52" x14ac:dyDescent="0.2">
      <c r="A3" s="186"/>
      <c r="D3" s="210" t="s">
        <v>84</v>
      </c>
      <c r="E3" s="223"/>
      <c r="G3" s="291" t="s">
        <v>85</v>
      </c>
      <c r="H3" s="291"/>
      <c r="I3" s="291"/>
      <c r="J3" s="291"/>
      <c r="K3" s="291"/>
      <c r="L3" s="291"/>
      <c r="M3" s="291"/>
      <c r="N3" s="291"/>
      <c r="O3" s="291"/>
      <c r="P3" s="291"/>
      <c r="Q3" s="232" t="s">
        <v>86</v>
      </c>
      <c r="R3" s="233">
        <f>SUM(R$5:R$54)</f>
        <v>0</v>
      </c>
      <c r="S3" s="234">
        <f>SUM(S$5:S$54)</f>
        <v>0</v>
      </c>
      <c r="T3" s="235">
        <f>SUM(T$5:T$54)</f>
        <v>0</v>
      </c>
      <c r="U3" s="236">
        <f>SUM(U$5:U$54)</f>
        <v>0</v>
      </c>
      <c r="V3" s="236">
        <f>SUM(Table_PrescriptLights_Input[Gross measure cost])</f>
        <v>0</v>
      </c>
      <c r="W3" s="236">
        <f>SUM(W$5:W$54)</f>
        <v>0</v>
      </c>
      <c r="X3" s="211" t="str">
        <f>IFERROR(W3/U3,"")</f>
        <v/>
      </c>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186"/>
      <c r="AW3" s="186"/>
      <c r="AX3" s="186"/>
      <c r="AY3" s="186"/>
      <c r="AZ3" s="186"/>
    </row>
    <row r="4" spans="1:52" s="187" customFormat="1" ht="51" x14ac:dyDescent="0.2">
      <c r="A4" s="225"/>
      <c r="B4" s="226" t="s">
        <v>87</v>
      </c>
      <c r="C4" s="227" t="s">
        <v>88</v>
      </c>
      <c r="D4" s="228" t="s">
        <v>89</v>
      </c>
      <c r="E4" s="227" t="s">
        <v>90</v>
      </c>
      <c r="F4" s="229" t="s">
        <v>91</v>
      </c>
      <c r="G4" s="230" t="s">
        <v>92</v>
      </c>
      <c r="H4" s="230" t="s">
        <v>93</v>
      </c>
      <c r="I4" s="230" t="s">
        <v>94</v>
      </c>
      <c r="J4" s="230" t="s">
        <v>95</v>
      </c>
      <c r="K4" s="230" t="s">
        <v>96</v>
      </c>
      <c r="L4" s="230" t="s">
        <v>97</v>
      </c>
      <c r="M4" s="230" t="s">
        <v>98</v>
      </c>
      <c r="N4" s="230" t="s">
        <v>99</v>
      </c>
      <c r="O4" s="230" t="s">
        <v>100</v>
      </c>
      <c r="P4" s="231" t="s">
        <v>101</v>
      </c>
      <c r="Q4" s="229" t="s">
        <v>102</v>
      </c>
      <c r="R4" s="229" t="s">
        <v>103</v>
      </c>
      <c r="S4" s="229" t="s">
        <v>104</v>
      </c>
      <c r="T4" s="229" t="s">
        <v>105</v>
      </c>
      <c r="U4" s="229" t="s">
        <v>106</v>
      </c>
      <c r="V4" s="229" t="s">
        <v>107</v>
      </c>
      <c r="W4" s="229" t="s">
        <v>108</v>
      </c>
      <c r="X4" s="229" t="s">
        <v>109</v>
      </c>
      <c r="Y4" s="225"/>
      <c r="Z4" s="225"/>
      <c r="AA4" s="225"/>
      <c r="AB4" s="225"/>
      <c r="AC4" s="225"/>
      <c r="AD4" s="225"/>
      <c r="AE4" s="225"/>
      <c r="AF4" s="225"/>
      <c r="AG4" s="225"/>
      <c r="AH4" s="225"/>
      <c r="AI4" s="225"/>
      <c r="AJ4" s="225"/>
      <c r="AK4" s="225"/>
      <c r="AL4" s="225"/>
      <c r="AM4" s="225"/>
      <c r="AN4" s="225"/>
      <c r="AO4" s="225"/>
      <c r="AP4" s="225"/>
      <c r="AQ4" s="225"/>
      <c r="AR4" s="225"/>
      <c r="AS4" s="225"/>
      <c r="AT4" s="225"/>
      <c r="AU4" s="225"/>
      <c r="AV4" s="225"/>
      <c r="AW4" s="225"/>
      <c r="AX4" s="225"/>
      <c r="AY4" s="225"/>
      <c r="AZ4" s="225"/>
    </row>
    <row r="5" spans="1:52" x14ac:dyDescent="0.2">
      <c r="A5" s="212"/>
      <c r="B5" s="213">
        <v>1</v>
      </c>
      <c r="C5" s="185" t="str">
        <f>IFERROR(INDEX(Table_Prescript_Meas[Measure Number], MATCH(E5, Table_Prescript_Meas[Measure Description], 0)), "")</f>
        <v/>
      </c>
      <c r="D5" s="222"/>
      <c r="E5" s="223"/>
      <c r="F5" s="185" t="str">
        <f>IFERROR(INDEX(Table_Prescript_Meas[Units], MATCH(Table_PrescriptLights_Input[[#This Row],[Measure number]], Table_Prescript_Meas[Measure Number], 0)), "")</f>
        <v/>
      </c>
      <c r="G5" s="214"/>
      <c r="H5" s="215"/>
      <c r="I5" s="215"/>
      <c r="J5"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5"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5" s="214"/>
      <c r="M5" s="214"/>
      <c r="N5" s="217"/>
      <c r="O5" s="217"/>
      <c r="P5" s="218"/>
      <c r="Q5"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5" s="219" t="str">
        <f>IF(Table_PrescriptLights_Input[[#This Row],[Unit capacity (tons)]]="","",IFERROR(Table_PrescriptLights_Input[[#This Row],[Per-unit incentive]],""))</f>
        <v/>
      </c>
      <c r="S5"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5"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5" s="219" t="str">
        <f>IFERROR(Table_PrescriptLights_Input[[#This Row],[Energy savings (kWh)]]*Input_AvgkWhRate, "")</f>
        <v/>
      </c>
      <c r="V5" s="219" t="str">
        <f>IF(Table_PrescriptLights_Input[[#This Row],[Unit capacity (tons)]]="", "",Table_PrescriptLights_Input[[#This Row],[Total equipment + labor cost]])</f>
        <v/>
      </c>
      <c r="W5" s="219" t="str">
        <f>IFERROR(Table_PrescriptLights_Input[[#This Row],[Gross measure cost]]-Table_PrescriptLights_Input[[#This Row],[Estimated incentive]], "")</f>
        <v/>
      </c>
      <c r="X5" s="220" t="str">
        <f t="shared" ref="X5:X54" si="0">IFERROR($W5/$U5,"")</f>
        <v/>
      </c>
      <c r="Y5" s="212"/>
      <c r="Z5" s="212"/>
      <c r="AA5" s="212"/>
      <c r="AB5" s="212"/>
      <c r="AC5" s="212"/>
      <c r="AD5" s="212"/>
      <c r="AE5" s="212"/>
      <c r="AF5" s="212"/>
      <c r="AG5" s="212"/>
      <c r="AH5" s="212"/>
      <c r="AI5" s="212"/>
      <c r="AJ5" s="212"/>
      <c r="AK5" s="212"/>
      <c r="AL5" s="212"/>
      <c r="AM5" s="212"/>
      <c r="AN5" s="212"/>
      <c r="AO5" s="212"/>
      <c r="AP5" s="212"/>
      <c r="AQ5" s="212"/>
      <c r="AR5" s="212"/>
      <c r="AS5" s="212"/>
      <c r="AT5" s="212"/>
      <c r="AU5" s="212"/>
      <c r="AV5" s="212"/>
      <c r="AW5" s="212"/>
      <c r="AX5" s="212"/>
      <c r="AY5" s="212"/>
      <c r="AZ5" s="212"/>
    </row>
    <row r="6" spans="1:52" x14ac:dyDescent="0.2">
      <c r="A6" s="212"/>
      <c r="B6" s="213">
        <v>2</v>
      </c>
      <c r="C6" s="185" t="str">
        <f>IFERROR(INDEX(Table_Prescript_Meas[Measure Number], MATCH(E6, Table_Prescript_Meas[Measure Description], 0)), "")</f>
        <v/>
      </c>
      <c r="D6" s="222"/>
      <c r="E6" s="223"/>
      <c r="F6" s="185" t="str">
        <f>IFERROR(INDEX(Table_Prescript_Meas[Units], MATCH(Table_PrescriptLights_Input[[#This Row],[Measure number]], Table_Prescript_Meas[Measure Number], 0)), "")</f>
        <v/>
      </c>
      <c r="G6" s="214"/>
      <c r="H6" s="215"/>
      <c r="I6" s="215"/>
      <c r="J6"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6"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6" s="214"/>
      <c r="M6" s="214"/>
      <c r="N6" s="217"/>
      <c r="O6" s="217"/>
      <c r="P6" s="218"/>
      <c r="Q6"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6" s="219" t="str">
        <f>IF(Table_PrescriptLights_Input[[#This Row],[Unit capacity (tons)]]="","",IFERROR(Table_PrescriptLights_Input[[#This Row],[Per-unit incentive]],""))</f>
        <v/>
      </c>
      <c r="S6"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6"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6" s="219" t="str">
        <f>IFERROR(Table_PrescriptLights_Input[[#This Row],[Energy savings (kWh)]]*Input_AvgkWhRate, "")</f>
        <v/>
      </c>
      <c r="V6" s="219" t="str">
        <f>IF(Table_PrescriptLights_Input[[#This Row],[Unit capacity (tons)]]="", "",Table_PrescriptLights_Input[[#This Row],[Total equipment + labor cost]])</f>
        <v/>
      </c>
      <c r="W6" s="219" t="str">
        <f>IFERROR(Table_PrescriptLights_Input[[#This Row],[Gross measure cost]]-Table_PrescriptLights_Input[[#This Row],[Estimated incentive]], "")</f>
        <v/>
      </c>
      <c r="X6" s="220" t="str">
        <f t="shared" si="0"/>
        <v/>
      </c>
      <c r="Y6" s="212"/>
      <c r="Z6" s="212"/>
      <c r="AA6" s="212"/>
      <c r="AB6" s="212"/>
      <c r="AC6" s="212"/>
      <c r="AD6" s="212"/>
      <c r="AE6" s="212"/>
      <c r="AF6" s="212"/>
      <c r="AG6" s="212"/>
      <c r="AH6" s="212"/>
      <c r="AI6" s="212"/>
      <c r="AJ6" s="212"/>
      <c r="AK6" s="212"/>
      <c r="AL6" s="212"/>
      <c r="AM6" s="212"/>
      <c r="AN6" s="212"/>
      <c r="AO6" s="212"/>
      <c r="AP6" s="212"/>
      <c r="AQ6" s="212"/>
      <c r="AR6" s="212"/>
      <c r="AS6" s="212"/>
      <c r="AT6" s="212"/>
      <c r="AU6" s="212"/>
      <c r="AV6" s="212"/>
      <c r="AW6" s="212"/>
      <c r="AX6" s="212"/>
      <c r="AY6" s="212"/>
      <c r="AZ6" s="212"/>
    </row>
    <row r="7" spans="1:52" x14ac:dyDescent="0.2">
      <c r="A7" s="212"/>
      <c r="B7" s="213">
        <v>3</v>
      </c>
      <c r="C7" s="185" t="str">
        <f>IFERROR(INDEX(Table_Prescript_Meas[Measure Number], MATCH(E7, Table_Prescript_Meas[Measure Description], 0)), "")</f>
        <v/>
      </c>
      <c r="D7" s="222"/>
      <c r="E7" s="223"/>
      <c r="F7" s="185" t="str">
        <f>IFERROR(INDEX(Table_Prescript_Meas[Units], MATCH(Table_PrescriptLights_Input[[#This Row],[Measure number]], Table_Prescript_Meas[Measure Number], 0)), "")</f>
        <v/>
      </c>
      <c r="G7" s="214"/>
      <c r="H7" s="215"/>
      <c r="I7" s="215"/>
      <c r="J7"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7"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7" s="214"/>
      <c r="M7" s="214"/>
      <c r="N7" s="217"/>
      <c r="O7" s="217"/>
      <c r="P7" s="218"/>
      <c r="Q7"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7" s="219" t="str">
        <f>IF(Table_PrescriptLights_Input[[#This Row],[Unit capacity (tons)]]="","",IFERROR(Table_PrescriptLights_Input[[#This Row],[Per-unit incentive]],""))</f>
        <v/>
      </c>
      <c r="S7"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7"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7" s="219" t="str">
        <f>IFERROR(Table_PrescriptLights_Input[[#This Row],[Energy savings (kWh)]]*Input_AvgkWhRate, "")</f>
        <v/>
      </c>
      <c r="V7" s="219" t="str">
        <f>IF(Table_PrescriptLights_Input[[#This Row],[Unit capacity (tons)]]="", "",Table_PrescriptLights_Input[[#This Row],[Total equipment + labor cost]])</f>
        <v/>
      </c>
      <c r="W7" s="219" t="str">
        <f>IFERROR(Table_PrescriptLights_Input[[#This Row],[Gross measure cost]]-Table_PrescriptLights_Input[[#This Row],[Estimated incentive]], "")</f>
        <v/>
      </c>
      <c r="X7" s="220" t="str">
        <f t="shared" si="0"/>
        <v/>
      </c>
      <c r="Y7" s="212"/>
      <c r="Z7" s="212"/>
      <c r="AA7" s="212"/>
      <c r="AB7" s="212"/>
      <c r="AC7" s="212"/>
      <c r="AD7" s="212"/>
      <c r="AE7" s="212"/>
      <c r="AF7" s="212"/>
      <c r="AG7" s="212"/>
      <c r="AH7" s="212"/>
      <c r="AI7" s="212"/>
      <c r="AJ7" s="212"/>
      <c r="AK7" s="212"/>
      <c r="AL7" s="212"/>
      <c r="AM7" s="212"/>
      <c r="AN7" s="212"/>
      <c r="AO7" s="212"/>
      <c r="AP7" s="212"/>
      <c r="AQ7" s="212"/>
      <c r="AR7" s="212"/>
      <c r="AS7" s="212"/>
      <c r="AT7" s="212"/>
      <c r="AU7" s="212"/>
      <c r="AV7" s="212"/>
      <c r="AW7" s="212"/>
      <c r="AX7" s="212"/>
      <c r="AY7" s="212"/>
      <c r="AZ7" s="212"/>
    </row>
    <row r="8" spans="1:52" x14ac:dyDescent="0.2">
      <c r="A8" s="212"/>
      <c r="B8" s="213">
        <v>4</v>
      </c>
      <c r="C8" s="185" t="str">
        <f>IFERROR(INDEX(Table_Prescript_Meas[Measure Number], MATCH(E8, Table_Prescript_Meas[Measure Description], 0)), "")</f>
        <v/>
      </c>
      <c r="D8" s="222"/>
      <c r="E8" s="223"/>
      <c r="F8" s="185" t="str">
        <f>IFERROR(INDEX(Table_Prescript_Meas[Units], MATCH(Table_PrescriptLights_Input[[#This Row],[Measure number]], Table_Prescript_Meas[Measure Number], 0)), "")</f>
        <v/>
      </c>
      <c r="G8" s="214"/>
      <c r="H8" s="215"/>
      <c r="I8" s="215"/>
      <c r="J8"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8"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8" s="214"/>
      <c r="M8" s="214"/>
      <c r="N8" s="217"/>
      <c r="O8" s="217"/>
      <c r="P8" s="218"/>
      <c r="Q8"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8" s="219" t="str">
        <f>IF(Table_PrescriptLights_Input[[#This Row],[Unit capacity (tons)]]="","",IFERROR(Table_PrescriptLights_Input[[#This Row],[Per-unit incentive]],""))</f>
        <v/>
      </c>
      <c r="S8"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8"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8" s="219" t="str">
        <f>IFERROR(Table_PrescriptLights_Input[[#This Row],[Energy savings (kWh)]]*Input_AvgkWhRate, "")</f>
        <v/>
      </c>
      <c r="V8" s="219" t="str">
        <f>IF(Table_PrescriptLights_Input[[#This Row],[Unit capacity (tons)]]="", "",Table_PrescriptLights_Input[[#This Row],[Total equipment + labor cost]])</f>
        <v/>
      </c>
      <c r="W8" s="219" t="str">
        <f>IFERROR(Table_PrescriptLights_Input[[#This Row],[Gross measure cost]]-Table_PrescriptLights_Input[[#This Row],[Estimated incentive]], "")</f>
        <v/>
      </c>
      <c r="X8" s="220" t="str">
        <f t="shared" si="0"/>
        <v/>
      </c>
      <c r="Y8" s="212"/>
      <c r="Z8" s="212"/>
      <c r="AA8" s="212"/>
      <c r="AB8" s="212"/>
      <c r="AC8" s="212"/>
      <c r="AD8" s="212"/>
      <c r="AE8" s="212"/>
      <c r="AF8" s="212"/>
      <c r="AG8" s="212"/>
      <c r="AH8" s="212"/>
      <c r="AI8" s="212"/>
      <c r="AJ8" s="212"/>
      <c r="AK8" s="212"/>
      <c r="AL8" s="212"/>
      <c r="AM8" s="212"/>
      <c r="AN8" s="212"/>
      <c r="AO8" s="212"/>
      <c r="AP8" s="212"/>
      <c r="AQ8" s="212"/>
      <c r="AR8" s="212"/>
      <c r="AS8" s="212"/>
      <c r="AT8" s="212"/>
      <c r="AU8" s="212"/>
      <c r="AV8" s="212"/>
      <c r="AW8" s="212"/>
      <c r="AX8" s="212"/>
      <c r="AY8" s="212"/>
      <c r="AZ8" s="212"/>
    </row>
    <row r="9" spans="1:52" x14ac:dyDescent="0.2">
      <c r="A9" s="212"/>
      <c r="B9" s="213">
        <v>5</v>
      </c>
      <c r="C9" s="185" t="str">
        <f>IFERROR(INDEX(Table_Prescript_Meas[Measure Number], MATCH(E9, Table_Prescript_Meas[Measure Description], 0)), "")</f>
        <v/>
      </c>
      <c r="D9" s="222"/>
      <c r="E9" s="223"/>
      <c r="F9" s="185" t="str">
        <f>IFERROR(INDEX(Table_Prescript_Meas[Units], MATCH(Table_PrescriptLights_Input[[#This Row],[Measure number]], Table_Prescript_Meas[Measure Number], 0)), "")</f>
        <v/>
      </c>
      <c r="G9" s="214"/>
      <c r="H9" s="215"/>
      <c r="I9" s="215"/>
      <c r="J9"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9"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9" s="214"/>
      <c r="M9" s="214"/>
      <c r="N9" s="217"/>
      <c r="O9" s="217"/>
      <c r="P9" s="218"/>
      <c r="Q9"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9" s="219" t="str">
        <f>IF(Table_PrescriptLights_Input[[#This Row],[Unit capacity (tons)]]="","",IFERROR(Table_PrescriptLights_Input[[#This Row],[Per-unit incentive]],""))</f>
        <v/>
      </c>
      <c r="S9"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9"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9" s="219" t="str">
        <f>IFERROR(Table_PrescriptLights_Input[[#This Row],[Energy savings (kWh)]]*Input_AvgkWhRate, "")</f>
        <v/>
      </c>
      <c r="V9" s="219" t="str">
        <f>IF(Table_PrescriptLights_Input[[#This Row],[Unit capacity (tons)]]="", "",Table_PrescriptLights_Input[[#This Row],[Total equipment + labor cost]])</f>
        <v/>
      </c>
      <c r="W9" s="219" t="str">
        <f>IFERROR(Table_PrescriptLights_Input[[#This Row],[Gross measure cost]]-Table_PrescriptLights_Input[[#This Row],[Estimated incentive]], "")</f>
        <v/>
      </c>
      <c r="X9" s="220" t="str">
        <f t="shared" si="0"/>
        <v/>
      </c>
      <c r="Y9" s="212"/>
      <c r="Z9" s="212"/>
      <c r="AA9" s="212"/>
      <c r="AB9" s="212"/>
      <c r="AC9" s="212"/>
      <c r="AD9" s="212"/>
      <c r="AE9" s="212"/>
      <c r="AF9" s="212"/>
      <c r="AG9" s="212"/>
      <c r="AH9" s="212"/>
      <c r="AI9" s="212"/>
      <c r="AJ9" s="212"/>
      <c r="AK9" s="212"/>
      <c r="AL9" s="212"/>
      <c r="AM9" s="212"/>
      <c r="AN9" s="212"/>
      <c r="AO9" s="212"/>
      <c r="AP9" s="212"/>
      <c r="AQ9" s="212"/>
      <c r="AR9" s="212"/>
      <c r="AS9" s="212"/>
      <c r="AT9" s="212"/>
      <c r="AU9" s="212"/>
      <c r="AV9" s="212"/>
      <c r="AW9" s="212"/>
      <c r="AX9" s="212"/>
      <c r="AY9" s="212"/>
      <c r="AZ9" s="212"/>
    </row>
    <row r="10" spans="1:52" x14ac:dyDescent="0.2">
      <c r="A10" s="212"/>
      <c r="B10" s="213">
        <v>6</v>
      </c>
      <c r="C10" s="185" t="str">
        <f>IFERROR(INDEX(Table_Prescript_Meas[Measure Number], MATCH(E10, Table_Prescript_Meas[Measure Description], 0)), "")</f>
        <v/>
      </c>
      <c r="D10" s="222"/>
      <c r="E10" s="223"/>
      <c r="F10" s="185" t="str">
        <f>IFERROR(INDEX(Table_Prescript_Meas[Units], MATCH(Table_PrescriptLights_Input[[#This Row],[Measure number]], Table_Prescript_Meas[Measure Number], 0)), "")</f>
        <v/>
      </c>
      <c r="G10" s="214"/>
      <c r="H10" s="215"/>
      <c r="I10" s="215"/>
      <c r="J10"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10"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10" s="214"/>
      <c r="M10" s="214"/>
      <c r="N10" s="217"/>
      <c r="O10" s="217"/>
      <c r="P10" s="218"/>
      <c r="Q10"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10" s="219" t="str">
        <f>IF(Table_PrescriptLights_Input[[#This Row],[Unit capacity (tons)]]="","",IFERROR(Table_PrescriptLights_Input[[#This Row],[Per-unit incentive]],""))</f>
        <v/>
      </c>
      <c r="S10"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10"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10" s="219" t="str">
        <f>IFERROR(Table_PrescriptLights_Input[[#This Row],[Energy savings (kWh)]]*Input_AvgkWhRate, "")</f>
        <v/>
      </c>
      <c r="V10" s="219" t="str">
        <f>IF(Table_PrescriptLights_Input[[#This Row],[Unit capacity (tons)]]="", "",Table_PrescriptLights_Input[[#This Row],[Total equipment + labor cost]])</f>
        <v/>
      </c>
      <c r="W10" s="219" t="str">
        <f>IFERROR(Table_PrescriptLights_Input[[#This Row],[Gross measure cost]]-Table_PrescriptLights_Input[[#This Row],[Estimated incentive]], "")</f>
        <v/>
      </c>
      <c r="X10" s="220" t="str">
        <f t="shared" si="0"/>
        <v/>
      </c>
      <c r="Y10" s="212"/>
      <c r="Z10" s="212"/>
      <c r="AA10" s="212"/>
      <c r="AB10" s="212"/>
      <c r="AC10" s="212"/>
      <c r="AD10" s="212"/>
      <c r="AE10" s="212"/>
      <c r="AF10" s="212"/>
      <c r="AG10" s="212"/>
      <c r="AH10" s="212"/>
      <c r="AI10" s="212"/>
      <c r="AJ10" s="212"/>
      <c r="AK10" s="212"/>
      <c r="AL10" s="212"/>
      <c r="AM10" s="212"/>
      <c r="AN10" s="212"/>
      <c r="AO10" s="212"/>
      <c r="AP10" s="212"/>
      <c r="AQ10" s="212"/>
      <c r="AR10" s="212"/>
      <c r="AS10" s="212"/>
      <c r="AT10" s="212"/>
      <c r="AU10" s="212"/>
      <c r="AV10" s="212"/>
      <c r="AW10" s="212"/>
      <c r="AX10" s="212"/>
      <c r="AY10" s="212"/>
      <c r="AZ10" s="212"/>
    </row>
    <row r="11" spans="1:52" x14ac:dyDescent="0.2">
      <c r="A11" s="212"/>
      <c r="B11" s="213">
        <v>7</v>
      </c>
      <c r="C11" s="185" t="str">
        <f>IFERROR(INDEX(Table_Prescript_Meas[Measure Number], MATCH(E11, Table_Prescript_Meas[Measure Description], 0)), "")</f>
        <v/>
      </c>
      <c r="D11" s="222"/>
      <c r="E11" s="223"/>
      <c r="F11" s="185" t="str">
        <f>IFERROR(INDEX(Table_Prescript_Meas[Units], MATCH(Table_PrescriptLights_Input[[#This Row],[Measure number]], Table_Prescript_Meas[Measure Number], 0)), "")</f>
        <v/>
      </c>
      <c r="G11" s="214"/>
      <c r="H11" s="215"/>
      <c r="I11" s="215"/>
      <c r="J11"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11"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11" s="214"/>
      <c r="M11" s="214"/>
      <c r="N11" s="217"/>
      <c r="O11" s="217"/>
      <c r="P11" s="218"/>
      <c r="Q11"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11" s="219" t="str">
        <f>IF(Table_PrescriptLights_Input[[#This Row],[Unit capacity (tons)]]="","",IFERROR(Table_PrescriptLights_Input[[#This Row],[Per-unit incentive]],""))</f>
        <v/>
      </c>
      <c r="S11"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11"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11" s="219" t="str">
        <f>IFERROR(Table_PrescriptLights_Input[[#This Row],[Energy savings (kWh)]]*Input_AvgkWhRate, "")</f>
        <v/>
      </c>
      <c r="V11" s="219" t="str">
        <f>IF(Table_PrescriptLights_Input[[#This Row],[Unit capacity (tons)]]="", "",Table_PrescriptLights_Input[[#This Row],[Total equipment + labor cost]])</f>
        <v/>
      </c>
      <c r="W11" s="219" t="str">
        <f>IFERROR(Table_PrescriptLights_Input[[#This Row],[Gross measure cost]]-Table_PrescriptLights_Input[[#This Row],[Estimated incentive]], "")</f>
        <v/>
      </c>
      <c r="X11" s="220" t="str">
        <f t="shared" si="0"/>
        <v/>
      </c>
      <c r="Y11" s="212"/>
      <c r="Z11" s="212"/>
      <c r="AA11" s="212"/>
      <c r="AB11" s="212"/>
      <c r="AC11" s="212"/>
      <c r="AD11" s="212"/>
      <c r="AE11" s="212"/>
      <c r="AF11" s="212"/>
      <c r="AG11" s="212"/>
      <c r="AH11" s="212"/>
      <c r="AI11" s="212"/>
      <c r="AJ11" s="212"/>
      <c r="AK11" s="212"/>
      <c r="AL11" s="212"/>
      <c r="AM11" s="212"/>
      <c r="AN11" s="212"/>
      <c r="AO11" s="212"/>
      <c r="AP11" s="212"/>
      <c r="AQ11" s="212"/>
      <c r="AR11" s="212"/>
      <c r="AS11" s="212"/>
      <c r="AT11" s="212"/>
      <c r="AU11" s="212"/>
      <c r="AV11" s="212"/>
      <c r="AW11" s="212"/>
      <c r="AX11" s="212"/>
      <c r="AY11" s="212"/>
      <c r="AZ11" s="212"/>
    </row>
    <row r="12" spans="1:52" x14ac:dyDescent="0.2">
      <c r="A12" s="212"/>
      <c r="B12" s="213">
        <v>8</v>
      </c>
      <c r="C12" s="185" t="str">
        <f>IFERROR(INDEX(Table_Prescript_Meas[Measure Number], MATCH(E12, Table_Prescript_Meas[Measure Description], 0)), "")</f>
        <v/>
      </c>
      <c r="D12" s="222"/>
      <c r="E12" s="223"/>
      <c r="F12" s="185" t="str">
        <f>IFERROR(INDEX(Table_Prescript_Meas[Units], MATCH(Table_PrescriptLights_Input[[#This Row],[Measure number]], Table_Prescript_Meas[Measure Number], 0)), "")</f>
        <v/>
      </c>
      <c r="G12" s="214"/>
      <c r="H12" s="215"/>
      <c r="I12" s="215"/>
      <c r="J12"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12"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12" s="214"/>
      <c r="M12" s="214"/>
      <c r="N12" s="217"/>
      <c r="O12" s="217"/>
      <c r="P12" s="218"/>
      <c r="Q12"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12" s="219" t="str">
        <f>IF(Table_PrescriptLights_Input[[#This Row],[Unit capacity (tons)]]="","",IFERROR(Table_PrescriptLights_Input[[#This Row],[Per-unit incentive]],""))</f>
        <v/>
      </c>
      <c r="S12"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12"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12" s="219" t="str">
        <f>IFERROR(Table_PrescriptLights_Input[[#This Row],[Energy savings (kWh)]]*Input_AvgkWhRate, "")</f>
        <v/>
      </c>
      <c r="V12" s="219" t="str">
        <f>IF(Table_PrescriptLights_Input[[#This Row],[Unit capacity (tons)]]="", "",Table_PrescriptLights_Input[[#This Row],[Total equipment + labor cost]])</f>
        <v/>
      </c>
      <c r="W12" s="219" t="str">
        <f>IFERROR(Table_PrescriptLights_Input[[#This Row],[Gross measure cost]]-Table_PrescriptLights_Input[[#This Row],[Estimated incentive]], "")</f>
        <v/>
      </c>
      <c r="X12" s="220" t="str">
        <f t="shared" si="0"/>
        <v/>
      </c>
      <c r="Y12" s="212"/>
      <c r="Z12" s="212"/>
      <c r="AA12" s="212"/>
      <c r="AB12" s="212"/>
      <c r="AC12" s="212"/>
      <c r="AD12" s="212"/>
      <c r="AE12" s="212"/>
      <c r="AF12" s="212"/>
      <c r="AG12" s="212"/>
      <c r="AH12" s="212"/>
      <c r="AI12" s="212"/>
      <c r="AJ12" s="212"/>
      <c r="AK12" s="212"/>
      <c r="AL12" s="212"/>
      <c r="AM12" s="212"/>
      <c r="AN12" s="212"/>
      <c r="AO12" s="212"/>
      <c r="AP12" s="212"/>
      <c r="AQ12" s="212"/>
      <c r="AR12" s="212"/>
      <c r="AS12" s="212"/>
      <c r="AT12" s="212"/>
      <c r="AU12" s="212"/>
      <c r="AV12" s="212"/>
      <c r="AW12" s="212"/>
      <c r="AX12" s="212"/>
      <c r="AY12" s="212"/>
      <c r="AZ12" s="212"/>
    </row>
    <row r="13" spans="1:52" x14ac:dyDescent="0.2">
      <c r="A13" s="212"/>
      <c r="B13" s="213">
        <v>9</v>
      </c>
      <c r="C13" s="185" t="str">
        <f>IFERROR(INDEX(Table_Prescript_Meas[Measure Number], MATCH(E13, Table_Prescript_Meas[Measure Description], 0)), "")</f>
        <v/>
      </c>
      <c r="D13" s="222"/>
      <c r="E13" s="223"/>
      <c r="F13" s="185" t="str">
        <f>IFERROR(INDEX(Table_Prescript_Meas[Units], MATCH(Table_PrescriptLights_Input[[#This Row],[Measure number]], Table_Prescript_Meas[Measure Number], 0)), "")</f>
        <v/>
      </c>
      <c r="G13" s="214"/>
      <c r="H13" s="215"/>
      <c r="I13" s="215"/>
      <c r="J13"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13"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13" s="214"/>
      <c r="M13" s="214"/>
      <c r="N13" s="217"/>
      <c r="O13" s="217"/>
      <c r="P13" s="218"/>
      <c r="Q13"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13" s="219" t="str">
        <f>IF(Table_PrescriptLights_Input[[#This Row],[Unit capacity (tons)]]="","",IFERROR(Table_PrescriptLights_Input[[#This Row],[Per-unit incentive]],""))</f>
        <v/>
      </c>
      <c r="S13"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13"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13" s="219" t="str">
        <f>IFERROR(Table_PrescriptLights_Input[[#This Row],[Energy savings (kWh)]]*Input_AvgkWhRate, "")</f>
        <v/>
      </c>
      <c r="V13" s="219" t="str">
        <f>IF(Table_PrescriptLights_Input[[#This Row],[Unit capacity (tons)]]="", "",Table_PrescriptLights_Input[[#This Row],[Total equipment + labor cost]])</f>
        <v/>
      </c>
      <c r="W13" s="219" t="str">
        <f>IFERROR(Table_PrescriptLights_Input[[#This Row],[Gross measure cost]]-Table_PrescriptLights_Input[[#This Row],[Estimated incentive]], "")</f>
        <v/>
      </c>
      <c r="X13" s="220" t="str">
        <f t="shared" si="0"/>
        <v/>
      </c>
      <c r="Y13" s="212"/>
      <c r="Z13" s="212"/>
      <c r="AA13" s="212"/>
      <c r="AB13" s="212"/>
      <c r="AC13" s="212"/>
      <c r="AD13" s="212"/>
      <c r="AE13" s="212"/>
      <c r="AF13" s="212"/>
      <c r="AG13" s="212"/>
      <c r="AH13" s="212"/>
      <c r="AI13" s="212"/>
      <c r="AJ13" s="212"/>
      <c r="AK13" s="212"/>
      <c r="AL13" s="212"/>
      <c r="AM13" s="212"/>
      <c r="AN13" s="212"/>
      <c r="AO13" s="212"/>
      <c r="AP13" s="212"/>
      <c r="AQ13" s="212"/>
      <c r="AR13" s="212"/>
      <c r="AS13" s="212"/>
      <c r="AT13" s="212"/>
      <c r="AU13" s="212"/>
      <c r="AV13" s="212"/>
      <c r="AW13" s="212"/>
      <c r="AX13" s="212"/>
      <c r="AY13" s="212"/>
      <c r="AZ13" s="212"/>
    </row>
    <row r="14" spans="1:52" x14ac:dyDescent="0.2">
      <c r="A14" s="212"/>
      <c r="B14" s="213">
        <v>10</v>
      </c>
      <c r="C14" s="185" t="str">
        <f>IFERROR(INDEX(Table_Prescript_Meas[Measure Number], MATCH(E14, Table_Prescript_Meas[Measure Description], 0)), "")</f>
        <v/>
      </c>
      <c r="D14" s="222"/>
      <c r="E14" s="223"/>
      <c r="F14" s="185" t="str">
        <f>IFERROR(INDEX(Table_Prescript_Meas[Units], MATCH(Table_PrescriptLights_Input[[#This Row],[Measure number]], Table_Prescript_Meas[Measure Number], 0)), "")</f>
        <v/>
      </c>
      <c r="G14" s="214"/>
      <c r="H14" s="215"/>
      <c r="I14" s="215"/>
      <c r="J14"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14"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14" s="214"/>
      <c r="M14" s="214"/>
      <c r="N14" s="217"/>
      <c r="O14" s="217"/>
      <c r="P14" s="218"/>
      <c r="Q14"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14" s="219" t="str">
        <f>IF(Table_PrescriptLights_Input[[#This Row],[Unit capacity (tons)]]="","",IFERROR(Table_PrescriptLights_Input[[#This Row],[Per-unit incentive]],""))</f>
        <v/>
      </c>
      <c r="S14"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14"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14" s="219" t="str">
        <f>IFERROR(Table_PrescriptLights_Input[[#This Row],[Energy savings (kWh)]]*Input_AvgkWhRate, "")</f>
        <v/>
      </c>
      <c r="V14" s="219" t="str">
        <f>IF(Table_PrescriptLights_Input[[#This Row],[Unit capacity (tons)]]="", "",Table_PrescriptLights_Input[[#This Row],[Total equipment + labor cost]])</f>
        <v/>
      </c>
      <c r="W14" s="219" t="str">
        <f>IFERROR(Table_PrescriptLights_Input[[#This Row],[Gross measure cost]]-Table_PrescriptLights_Input[[#This Row],[Estimated incentive]], "")</f>
        <v/>
      </c>
      <c r="X14" s="220" t="str">
        <f t="shared" si="0"/>
        <v/>
      </c>
      <c r="Y14" s="212"/>
      <c r="Z14" s="212"/>
      <c r="AA14" s="212"/>
      <c r="AB14" s="212"/>
      <c r="AC14" s="212"/>
      <c r="AD14" s="212"/>
      <c r="AE14" s="212"/>
      <c r="AF14" s="212"/>
      <c r="AG14" s="212"/>
      <c r="AH14" s="212"/>
      <c r="AI14" s="212"/>
      <c r="AJ14" s="212"/>
      <c r="AK14" s="212"/>
      <c r="AL14" s="212"/>
      <c r="AM14" s="212"/>
      <c r="AN14" s="212"/>
      <c r="AO14" s="212"/>
      <c r="AP14" s="212"/>
      <c r="AQ14" s="212"/>
      <c r="AR14" s="212"/>
      <c r="AS14" s="212"/>
      <c r="AT14" s="212"/>
      <c r="AU14" s="212"/>
      <c r="AV14" s="212"/>
      <c r="AW14" s="212"/>
      <c r="AX14" s="212"/>
      <c r="AY14" s="212"/>
      <c r="AZ14" s="212"/>
    </row>
    <row r="15" spans="1:52" x14ac:dyDescent="0.2">
      <c r="A15" s="212"/>
      <c r="B15" s="213">
        <v>11</v>
      </c>
      <c r="C15" s="185" t="str">
        <f>IFERROR(INDEX(Table_Prescript_Meas[Measure Number], MATCH(E15, Table_Prescript_Meas[Measure Description], 0)), "")</f>
        <v/>
      </c>
      <c r="D15" s="222"/>
      <c r="E15" s="223"/>
      <c r="F15" s="185" t="str">
        <f>IFERROR(INDEX(Table_Prescript_Meas[Units], MATCH(Table_PrescriptLights_Input[[#This Row],[Measure number]], Table_Prescript_Meas[Measure Number], 0)), "")</f>
        <v/>
      </c>
      <c r="G15" s="214"/>
      <c r="H15" s="215"/>
      <c r="I15" s="215"/>
      <c r="J15"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15"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15" s="214"/>
      <c r="M15" s="214"/>
      <c r="N15" s="217"/>
      <c r="O15" s="217"/>
      <c r="P15" s="218"/>
      <c r="Q15"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15" s="219" t="str">
        <f>IF(Table_PrescriptLights_Input[[#This Row],[Unit capacity (tons)]]="","",IFERROR(Table_PrescriptLights_Input[[#This Row],[Per-unit incentive]],""))</f>
        <v/>
      </c>
      <c r="S15"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15"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15" s="219" t="str">
        <f>IFERROR(Table_PrescriptLights_Input[[#This Row],[Energy savings (kWh)]]*Input_AvgkWhRate, "")</f>
        <v/>
      </c>
      <c r="V15" s="219" t="str">
        <f>IF(Table_PrescriptLights_Input[[#This Row],[Unit capacity (tons)]]="", "",Table_PrescriptLights_Input[[#This Row],[Total equipment + labor cost]])</f>
        <v/>
      </c>
      <c r="W15" s="219" t="str">
        <f>IFERROR(Table_PrescriptLights_Input[[#This Row],[Gross measure cost]]-Table_PrescriptLights_Input[[#This Row],[Estimated incentive]], "")</f>
        <v/>
      </c>
      <c r="X15" s="220" t="str">
        <f t="shared" si="0"/>
        <v/>
      </c>
      <c r="Y15" s="212"/>
      <c r="Z15" s="212"/>
      <c r="AA15" s="212"/>
      <c r="AB15" s="212"/>
      <c r="AC15" s="212"/>
      <c r="AD15" s="212"/>
      <c r="AE15" s="212"/>
      <c r="AF15" s="212"/>
      <c r="AG15" s="212"/>
      <c r="AH15" s="212"/>
      <c r="AI15" s="212"/>
      <c r="AJ15" s="212"/>
      <c r="AK15" s="212"/>
      <c r="AL15" s="212"/>
      <c r="AM15" s="212"/>
      <c r="AN15" s="212"/>
      <c r="AO15" s="212"/>
      <c r="AP15" s="212"/>
      <c r="AQ15" s="212"/>
      <c r="AR15" s="212"/>
      <c r="AS15" s="212"/>
      <c r="AT15" s="212"/>
      <c r="AU15" s="212"/>
      <c r="AV15" s="212"/>
      <c r="AW15" s="212"/>
      <c r="AX15" s="212"/>
      <c r="AY15" s="212"/>
      <c r="AZ15" s="212"/>
    </row>
    <row r="16" spans="1:52" x14ac:dyDescent="0.2">
      <c r="A16" s="212"/>
      <c r="B16" s="213">
        <v>12</v>
      </c>
      <c r="C16" s="185" t="str">
        <f>IFERROR(INDEX(Table_Prescript_Meas[Measure Number], MATCH(E16, Table_Prescript_Meas[Measure Description], 0)), "")</f>
        <v/>
      </c>
      <c r="D16" s="222"/>
      <c r="E16" s="223"/>
      <c r="F16" s="185" t="str">
        <f>IFERROR(INDEX(Table_Prescript_Meas[Units], MATCH(Table_PrescriptLights_Input[[#This Row],[Measure number]], Table_Prescript_Meas[Measure Number], 0)), "")</f>
        <v/>
      </c>
      <c r="G16" s="214"/>
      <c r="H16" s="215"/>
      <c r="I16" s="215"/>
      <c r="J16"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16"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16" s="214"/>
      <c r="M16" s="214"/>
      <c r="N16" s="217"/>
      <c r="O16" s="217"/>
      <c r="P16" s="218"/>
      <c r="Q16"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16" s="219" t="str">
        <f>IF(Table_PrescriptLights_Input[[#This Row],[Unit capacity (tons)]]="","",IFERROR(Table_PrescriptLights_Input[[#This Row],[Per-unit incentive]],""))</f>
        <v/>
      </c>
      <c r="S16"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16"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16" s="219" t="str">
        <f>IFERROR(Table_PrescriptLights_Input[[#This Row],[Energy savings (kWh)]]*Input_AvgkWhRate, "")</f>
        <v/>
      </c>
      <c r="V16" s="219" t="str">
        <f>IF(Table_PrescriptLights_Input[[#This Row],[Unit capacity (tons)]]="", "",Table_PrescriptLights_Input[[#This Row],[Total equipment + labor cost]])</f>
        <v/>
      </c>
      <c r="W16" s="219" t="str">
        <f>IFERROR(Table_PrescriptLights_Input[[#This Row],[Gross measure cost]]-Table_PrescriptLights_Input[[#This Row],[Estimated incentive]], "")</f>
        <v/>
      </c>
      <c r="X16" s="220" t="str">
        <f t="shared" si="0"/>
        <v/>
      </c>
      <c r="Y16" s="212"/>
      <c r="Z16" s="212"/>
      <c r="AA16" s="212"/>
      <c r="AB16" s="212"/>
      <c r="AC16" s="212"/>
      <c r="AD16" s="212"/>
      <c r="AE16" s="212"/>
      <c r="AF16" s="212"/>
      <c r="AG16" s="212"/>
      <c r="AH16" s="212"/>
      <c r="AI16" s="212"/>
      <c r="AJ16" s="212"/>
      <c r="AK16" s="212"/>
      <c r="AL16" s="212"/>
      <c r="AM16" s="212"/>
      <c r="AN16" s="212"/>
      <c r="AO16" s="212"/>
      <c r="AP16" s="212"/>
      <c r="AQ16" s="212"/>
      <c r="AR16" s="212"/>
      <c r="AS16" s="212"/>
      <c r="AT16" s="212"/>
      <c r="AU16" s="212"/>
      <c r="AV16" s="212"/>
      <c r="AW16" s="212"/>
      <c r="AX16" s="212"/>
      <c r="AY16" s="212"/>
      <c r="AZ16" s="212"/>
    </row>
    <row r="17" spans="1:52" x14ac:dyDescent="0.2">
      <c r="A17" s="212"/>
      <c r="B17" s="213">
        <v>13</v>
      </c>
      <c r="C17" s="185" t="str">
        <f>IFERROR(INDEX(Table_Prescript_Meas[Measure Number], MATCH(E17, Table_Prescript_Meas[Measure Description], 0)), "")</f>
        <v/>
      </c>
      <c r="D17" s="222"/>
      <c r="E17" s="223"/>
      <c r="F17" s="185" t="str">
        <f>IFERROR(INDEX(Table_Prescript_Meas[Units], MATCH(Table_PrescriptLights_Input[[#This Row],[Measure number]], Table_Prescript_Meas[Measure Number], 0)), "")</f>
        <v/>
      </c>
      <c r="G17" s="214"/>
      <c r="H17" s="215"/>
      <c r="I17" s="215"/>
      <c r="J17"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17"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17" s="214"/>
      <c r="M17" s="214"/>
      <c r="N17" s="217"/>
      <c r="O17" s="217"/>
      <c r="P17" s="218"/>
      <c r="Q17"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17" s="219" t="str">
        <f>IF(Table_PrescriptLights_Input[[#This Row],[Unit capacity (tons)]]="","",IFERROR(Table_PrescriptLights_Input[[#This Row],[Per-unit incentive]],""))</f>
        <v/>
      </c>
      <c r="S17"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17"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17" s="219" t="str">
        <f>IFERROR(Table_PrescriptLights_Input[[#This Row],[Energy savings (kWh)]]*Input_AvgkWhRate, "")</f>
        <v/>
      </c>
      <c r="V17" s="219" t="str">
        <f>IF(Table_PrescriptLights_Input[[#This Row],[Unit capacity (tons)]]="", "",Table_PrescriptLights_Input[[#This Row],[Total equipment + labor cost]])</f>
        <v/>
      </c>
      <c r="W17" s="219" t="str">
        <f>IFERROR(Table_PrescriptLights_Input[[#This Row],[Gross measure cost]]-Table_PrescriptLights_Input[[#This Row],[Estimated incentive]], "")</f>
        <v/>
      </c>
      <c r="X17" s="220" t="str">
        <f t="shared" si="0"/>
        <v/>
      </c>
      <c r="Y17" s="212"/>
      <c r="Z17" s="212"/>
      <c r="AA17" s="212"/>
      <c r="AB17" s="212"/>
      <c r="AC17" s="212"/>
      <c r="AD17" s="212"/>
      <c r="AE17" s="212"/>
      <c r="AF17" s="212"/>
      <c r="AG17" s="212"/>
      <c r="AH17" s="212"/>
      <c r="AI17" s="212"/>
      <c r="AJ17" s="212"/>
      <c r="AK17" s="212"/>
      <c r="AL17" s="212"/>
      <c r="AM17" s="212"/>
      <c r="AN17" s="212"/>
      <c r="AO17" s="212"/>
      <c r="AP17" s="212"/>
      <c r="AQ17" s="212"/>
      <c r="AR17" s="212"/>
      <c r="AS17" s="212"/>
      <c r="AT17" s="212"/>
      <c r="AU17" s="212"/>
      <c r="AV17" s="212"/>
      <c r="AW17" s="212"/>
      <c r="AX17" s="212"/>
      <c r="AY17" s="212"/>
      <c r="AZ17" s="212"/>
    </row>
    <row r="18" spans="1:52" x14ac:dyDescent="0.2">
      <c r="A18" s="212"/>
      <c r="B18" s="213">
        <v>14</v>
      </c>
      <c r="C18" s="185" t="str">
        <f>IFERROR(INDEX(Table_Prescript_Meas[Measure Number], MATCH(E18, Table_Prescript_Meas[Measure Description], 0)), "")</f>
        <v/>
      </c>
      <c r="D18" s="222"/>
      <c r="E18" s="223"/>
      <c r="F18" s="185" t="str">
        <f>IFERROR(INDEX(Table_Prescript_Meas[Units], MATCH(Table_PrescriptLights_Input[[#This Row],[Measure number]], Table_Prescript_Meas[Measure Number], 0)), "")</f>
        <v/>
      </c>
      <c r="G18" s="214"/>
      <c r="H18" s="215"/>
      <c r="I18" s="215"/>
      <c r="J18"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18"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18" s="214"/>
      <c r="M18" s="214"/>
      <c r="N18" s="217"/>
      <c r="O18" s="217"/>
      <c r="P18" s="218"/>
      <c r="Q18"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18" s="219" t="str">
        <f>IF(Table_PrescriptLights_Input[[#This Row],[Unit capacity (tons)]]="","",IFERROR(Table_PrescriptLights_Input[[#This Row],[Per-unit incentive]],""))</f>
        <v/>
      </c>
      <c r="S18"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18"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18" s="219" t="str">
        <f>IFERROR(Table_PrescriptLights_Input[[#This Row],[Energy savings (kWh)]]*Input_AvgkWhRate, "")</f>
        <v/>
      </c>
      <c r="V18" s="219" t="str">
        <f>IF(Table_PrescriptLights_Input[[#This Row],[Unit capacity (tons)]]="", "",Table_PrescriptLights_Input[[#This Row],[Total equipment + labor cost]])</f>
        <v/>
      </c>
      <c r="W18" s="219" t="str">
        <f>IFERROR(Table_PrescriptLights_Input[[#This Row],[Gross measure cost]]-Table_PrescriptLights_Input[[#This Row],[Estimated incentive]], "")</f>
        <v/>
      </c>
      <c r="X18" s="220" t="str">
        <f t="shared" si="0"/>
        <v/>
      </c>
      <c r="Y18" s="212"/>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2"/>
      <c r="AX18" s="212"/>
      <c r="AY18" s="212"/>
      <c r="AZ18" s="212"/>
    </row>
    <row r="19" spans="1:52" x14ac:dyDescent="0.2">
      <c r="A19" s="212"/>
      <c r="B19" s="213">
        <v>15</v>
      </c>
      <c r="C19" s="185" t="str">
        <f>IFERROR(INDEX(Table_Prescript_Meas[Measure Number], MATCH(E19, Table_Prescript_Meas[Measure Description], 0)), "")</f>
        <v/>
      </c>
      <c r="D19" s="222"/>
      <c r="E19" s="223"/>
      <c r="F19" s="185" t="str">
        <f>IFERROR(INDEX(Table_Prescript_Meas[Units], MATCH(Table_PrescriptLights_Input[[#This Row],[Measure number]], Table_Prescript_Meas[Measure Number], 0)), "")</f>
        <v/>
      </c>
      <c r="G19" s="214"/>
      <c r="H19" s="215"/>
      <c r="I19" s="215"/>
      <c r="J19"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19"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19" s="214"/>
      <c r="M19" s="214"/>
      <c r="N19" s="217"/>
      <c r="O19" s="217"/>
      <c r="P19" s="218"/>
      <c r="Q19"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19" s="219" t="str">
        <f>IF(Table_PrescriptLights_Input[[#This Row],[Unit capacity (tons)]]="","",IFERROR(Table_PrescriptLights_Input[[#This Row],[Per-unit incentive]],""))</f>
        <v/>
      </c>
      <c r="S19"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19"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19" s="219" t="str">
        <f>IFERROR(Table_PrescriptLights_Input[[#This Row],[Energy savings (kWh)]]*Input_AvgkWhRate, "")</f>
        <v/>
      </c>
      <c r="V19" s="219" t="str">
        <f>IF(Table_PrescriptLights_Input[[#This Row],[Unit capacity (tons)]]="", "",Table_PrescriptLights_Input[[#This Row],[Total equipment + labor cost]])</f>
        <v/>
      </c>
      <c r="W19" s="219" t="str">
        <f>IFERROR(Table_PrescriptLights_Input[[#This Row],[Gross measure cost]]-Table_PrescriptLights_Input[[#This Row],[Estimated incentive]], "")</f>
        <v/>
      </c>
      <c r="X19" s="220" t="str">
        <f t="shared" si="0"/>
        <v/>
      </c>
      <c r="Y19" s="212"/>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2"/>
      <c r="AY19" s="212"/>
      <c r="AZ19" s="212"/>
    </row>
    <row r="20" spans="1:52" x14ac:dyDescent="0.2">
      <c r="A20" s="212"/>
      <c r="B20" s="213">
        <v>16</v>
      </c>
      <c r="C20" s="185" t="str">
        <f>IFERROR(INDEX(Table_Prescript_Meas[Measure Number], MATCH(E20, Table_Prescript_Meas[Measure Description], 0)), "")</f>
        <v/>
      </c>
      <c r="D20" s="222"/>
      <c r="E20" s="223"/>
      <c r="F20" s="185" t="str">
        <f>IFERROR(INDEX(Table_Prescript_Meas[Units], MATCH(Table_PrescriptLights_Input[[#This Row],[Measure number]], Table_Prescript_Meas[Measure Number], 0)), "")</f>
        <v/>
      </c>
      <c r="G20" s="214"/>
      <c r="H20" s="215"/>
      <c r="I20" s="215"/>
      <c r="J20"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20"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20" s="214"/>
      <c r="M20" s="214"/>
      <c r="N20" s="217"/>
      <c r="O20" s="217"/>
      <c r="P20" s="218"/>
      <c r="Q20"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20" s="219" t="str">
        <f>IF(Table_PrescriptLights_Input[[#This Row],[Unit capacity (tons)]]="","",IFERROR(Table_PrescriptLights_Input[[#This Row],[Per-unit incentive]],""))</f>
        <v/>
      </c>
      <c r="S20"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20"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20" s="219" t="str">
        <f>IFERROR(Table_PrescriptLights_Input[[#This Row],[Energy savings (kWh)]]*Input_AvgkWhRate, "")</f>
        <v/>
      </c>
      <c r="V20" s="219" t="str">
        <f>IF(Table_PrescriptLights_Input[[#This Row],[Unit capacity (tons)]]="", "",Table_PrescriptLights_Input[[#This Row],[Total equipment + labor cost]])</f>
        <v/>
      </c>
      <c r="W20" s="219" t="str">
        <f>IFERROR(Table_PrescriptLights_Input[[#This Row],[Gross measure cost]]-Table_PrescriptLights_Input[[#This Row],[Estimated incentive]], "")</f>
        <v/>
      </c>
      <c r="X20" s="220" t="str">
        <f t="shared" si="0"/>
        <v/>
      </c>
      <c r="Y20" s="212"/>
      <c r="Z20" s="212"/>
      <c r="AA20" s="212"/>
      <c r="AB20" s="212"/>
      <c r="AC20" s="212"/>
      <c r="AD20" s="212"/>
      <c r="AE20" s="212"/>
      <c r="AF20" s="212"/>
      <c r="AG20" s="212"/>
      <c r="AH20" s="212"/>
      <c r="AI20" s="212"/>
      <c r="AJ20" s="212"/>
      <c r="AK20" s="212"/>
      <c r="AL20" s="212"/>
      <c r="AM20" s="212"/>
      <c r="AN20" s="212"/>
      <c r="AO20" s="212"/>
      <c r="AP20" s="212"/>
      <c r="AQ20" s="212"/>
      <c r="AR20" s="212"/>
      <c r="AS20" s="212"/>
      <c r="AT20" s="212"/>
      <c r="AU20" s="212"/>
      <c r="AV20" s="212"/>
      <c r="AW20" s="212"/>
      <c r="AX20" s="212"/>
      <c r="AY20" s="212"/>
      <c r="AZ20" s="212"/>
    </row>
    <row r="21" spans="1:52" x14ac:dyDescent="0.2">
      <c r="A21" s="212"/>
      <c r="B21" s="213">
        <v>17</v>
      </c>
      <c r="C21" s="185" t="str">
        <f>IFERROR(INDEX(Table_Prescript_Meas[Measure Number], MATCH(E21, Table_Prescript_Meas[Measure Description], 0)), "")</f>
        <v/>
      </c>
      <c r="D21" s="222"/>
      <c r="E21" s="223"/>
      <c r="F21" s="185" t="str">
        <f>IFERROR(INDEX(Table_Prescript_Meas[Units], MATCH(Table_PrescriptLights_Input[[#This Row],[Measure number]], Table_Prescript_Meas[Measure Number], 0)), "")</f>
        <v/>
      </c>
      <c r="G21" s="214"/>
      <c r="H21" s="215"/>
      <c r="I21" s="215"/>
      <c r="J21"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21"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21" s="214"/>
      <c r="M21" s="214"/>
      <c r="N21" s="217"/>
      <c r="O21" s="217"/>
      <c r="P21" s="218"/>
      <c r="Q21"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21" s="219" t="str">
        <f>IF(Table_PrescriptLights_Input[[#This Row],[Unit capacity (tons)]]="","",IFERROR(Table_PrescriptLights_Input[[#This Row],[Per-unit incentive]],""))</f>
        <v/>
      </c>
      <c r="S21"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21"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21" s="219" t="str">
        <f>IFERROR(Table_PrescriptLights_Input[[#This Row],[Energy savings (kWh)]]*Input_AvgkWhRate, "")</f>
        <v/>
      </c>
      <c r="V21" s="219" t="str">
        <f>IF(Table_PrescriptLights_Input[[#This Row],[Unit capacity (tons)]]="", "",Table_PrescriptLights_Input[[#This Row],[Total equipment + labor cost]])</f>
        <v/>
      </c>
      <c r="W21" s="219" t="str">
        <f>IFERROR(Table_PrescriptLights_Input[[#This Row],[Gross measure cost]]-Table_PrescriptLights_Input[[#This Row],[Estimated incentive]], "")</f>
        <v/>
      </c>
      <c r="X21" s="220" t="str">
        <f t="shared" si="0"/>
        <v/>
      </c>
      <c r="Y21" s="212"/>
      <c r="Z21" s="212"/>
      <c r="AA21" s="212"/>
      <c r="AB21" s="212"/>
      <c r="AC21" s="212"/>
      <c r="AD21" s="212"/>
      <c r="AE21" s="212"/>
      <c r="AF21" s="212"/>
      <c r="AG21" s="212"/>
      <c r="AH21" s="212"/>
      <c r="AI21" s="212"/>
      <c r="AJ21" s="212"/>
      <c r="AK21" s="212"/>
      <c r="AL21" s="212"/>
      <c r="AM21" s="212"/>
      <c r="AN21" s="212"/>
      <c r="AO21" s="212"/>
      <c r="AP21" s="212"/>
      <c r="AQ21" s="212"/>
      <c r="AR21" s="212"/>
      <c r="AS21" s="212"/>
      <c r="AT21" s="212"/>
      <c r="AU21" s="212"/>
      <c r="AV21" s="212"/>
      <c r="AW21" s="212"/>
      <c r="AX21" s="212"/>
      <c r="AY21" s="212"/>
      <c r="AZ21" s="212"/>
    </row>
    <row r="22" spans="1:52" x14ac:dyDescent="0.2">
      <c r="A22" s="212"/>
      <c r="B22" s="213">
        <v>18</v>
      </c>
      <c r="C22" s="185" t="str">
        <f>IFERROR(INDEX(Table_Prescript_Meas[Measure Number], MATCH(E22, Table_Prescript_Meas[Measure Description], 0)), "")</f>
        <v/>
      </c>
      <c r="D22" s="222"/>
      <c r="E22" s="223"/>
      <c r="F22" s="185" t="str">
        <f>IFERROR(INDEX(Table_Prescript_Meas[Units], MATCH(Table_PrescriptLights_Input[[#This Row],[Measure number]], Table_Prescript_Meas[Measure Number], 0)), "")</f>
        <v/>
      </c>
      <c r="G22" s="214"/>
      <c r="H22" s="215"/>
      <c r="I22" s="215"/>
      <c r="J22"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22"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22" s="214"/>
      <c r="M22" s="214"/>
      <c r="N22" s="217"/>
      <c r="O22" s="217"/>
      <c r="P22" s="218"/>
      <c r="Q22"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22" s="219" t="str">
        <f>IF(Table_PrescriptLights_Input[[#This Row],[Unit capacity (tons)]]="","",IFERROR(Table_PrescriptLights_Input[[#This Row],[Per-unit incentive]],""))</f>
        <v/>
      </c>
      <c r="S22"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22"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22" s="219" t="str">
        <f>IFERROR(Table_PrescriptLights_Input[[#This Row],[Energy savings (kWh)]]*Input_AvgkWhRate, "")</f>
        <v/>
      </c>
      <c r="V22" s="219" t="str">
        <f>IF(Table_PrescriptLights_Input[[#This Row],[Unit capacity (tons)]]="", "",Table_PrescriptLights_Input[[#This Row],[Total equipment + labor cost]])</f>
        <v/>
      </c>
      <c r="W22" s="219" t="str">
        <f>IFERROR(Table_PrescriptLights_Input[[#This Row],[Gross measure cost]]-Table_PrescriptLights_Input[[#This Row],[Estimated incentive]], "")</f>
        <v/>
      </c>
      <c r="X22" s="220" t="str">
        <f t="shared" si="0"/>
        <v/>
      </c>
      <c r="Y22" s="212"/>
      <c r="Z22" s="212"/>
      <c r="AA22" s="212"/>
      <c r="AB22" s="212"/>
      <c r="AC22" s="212"/>
      <c r="AD22" s="212"/>
      <c r="AE22" s="212"/>
      <c r="AF22" s="212"/>
      <c r="AG22" s="212"/>
      <c r="AH22" s="212"/>
      <c r="AI22" s="212"/>
      <c r="AJ22" s="212"/>
      <c r="AK22" s="212"/>
      <c r="AL22" s="212"/>
      <c r="AM22" s="212"/>
      <c r="AN22" s="212"/>
      <c r="AO22" s="212"/>
      <c r="AP22" s="212"/>
      <c r="AQ22" s="212"/>
      <c r="AR22" s="212"/>
      <c r="AS22" s="212"/>
      <c r="AT22" s="212"/>
      <c r="AU22" s="212"/>
      <c r="AV22" s="212"/>
      <c r="AW22" s="212"/>
      <c r="AX22" s="212"/>
      <c r="AY22" s="212"/>
      <c r="AZ22" s="212"/>
    </row>
    <row r="23" spans="1:52" x14ac:dyDescent="0.2">
      <c r="A23" s="212"/>
      <c r="B23" s="213">
        <v>19</v>
      </c>
      <c r="C23" s="185" t="str">
        <f>IFERROR(INDEX(Table_Prescript_Meas[Measure Number], MATCH(E23, Table_Prescript_Meas[Measure Description], 0)), "")</f>
        <v/>
      </c>
      <c r="D23" s="222"/>
      <c r="E23" s="223"/>
      <c r="F23" s="185" t="str">
        <f>IFERROR(INDEX(Table_Prescript_Meas[Units], MATCH(Table_PrescriptLights_Input[[#This Row],[Measure number]], Table_Prescript_Meas[Measure Number], 0)), "")</f>
        <v/>
      </c>
      <c r="G23" s="214"/>
      <c r="H23" s="215"/>
      <c r="I23" s="215"/>
      <c r="J23"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23"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23" s="214"/>
      <c r="M23" s="214"/>
      <c r="N23" s="217"/>
      <c r="O23" s="217"/>
      <c r="P23" s="218"/>
      <c r="Q23"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23" s="219" t="str">
        <f>IF(Table_PrescriptLights_Input[[#This Row],[Unit capacity (tons)]]="","",IFERROR(Table_PrescriptLights_Input[[#This Row],[Per-unit incentive]],""))</f>
        <v/>
      </c>
      <c r="S23"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23"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23" s="219" t="str">
        <f>IFERROR(Table_PrescriptLights_Input[[#This Row],[Energy savings (kWh)]]*Input_AvgkWhRate, "")</f>
        <v/>
      </c>
      <c r="V23" s="219" t="str">
        <f>IF(Table_PrescriptLights_Input[[#This Row],[Unit capacity (tons)]]="", "",Table_PrescriptLights_Input[[#This Row],[Total equipment + labor cost]])</f>
        <v/>
      </c>
      <c r="W23" s="219" t="str">
        <f>IFERROR(Table_PrescriptLights_Input[[#This Row],[Gross measure cost]]-Table_PrescriptLights_Input[[#This Row],[Estimated incentive]], "")</f>
        <v/>
      </c>
      <c r="X23" s="220" t="str">
        <f t="shared" si="0"/>
        <v/>
      </c>
      <c r="Y23" s="212"/>
      <c r="Z23" s="212"/>
      <c r="AA23" s="212"/>
      <c r="AB23" s="212"/>
      <c r="AC23" s="212"/>
      <c r="AD23" s="212"/>
      <c r="AE23" s="212"/>
      <c r="AF23" s="212"/>
      <c r="AG23" s="212"/>
      <c r="AH23" s="212"/>
      <c r="AI23" s="212"/>
      <c r="AJ23" s="212"/>
      <c r="AK23" s="212"/>
      <c r="AL23" s="212"/>
      <c r="AM23" s="212"/>
      <c r="AN23" s="212"/>
      <c r="AO23" s="212"/>
      <c r="AP23" s="212"/>
      <c r="AQ23" s="212"/>
      <c r="AR23" s="212"/>
      <c r="AS23" s="212"/>
      <c r="AT23" s="212"/>
      <c r="AU23" s="212"/>
      <c r="AV23" s="212"/>
      <c r="AW23" s="212"/>
      <c r="AX23" s="212"/>
      <c r="AY23" s="212"/>
      <c r="AZ23" s="212"/>
    </row>
    <row r="24" spans="1:52" x14ac:dyDescent="0.2">
      <c r="A24" s="212"/>
      <c r="B24" s="213">
        <v>20</v>
      </c>
      <c r="C24" s="185" t="str">
        <f>IFERROR(INDEX(Table_Prescript_Meas[Measure Number], MATCH(E24, Table_Prescript_Meas[Measure Description], 0)), "")</f>
        <v/>
      </c>
      <c r="D24" s="222"/>
      <c r="E24" s="223"/>
      <c r="F24" s="185" t="str">
        <f>IFERROR(INDEX(Table_Prescript_Meas[Units], MATCH(Table_PrescriptLights_Input[[#This Row],[Measure number]], Table_Prescript_Meas[Measure Number], 0)), "")</f>
        <v/>
      </c>
      <c r="G24" s="214"/>
      <c r="H24" s="215"/>
      <c r="I24" s="215"/>
      <c r="J24"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24"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24" s="214"/>
      <c r="M24" s="214"/>
      <c r="N24" s="217"/>
      <c r="O24" s="217"/>
      <c r="P24" s="218"/>
      <c r="Q24"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24" s="219" t="str">
        <f>IF(Table_PrescriptLights_Input[[#This Row],[Unit capacity (tons)]]="","",IFERROR(Table_PrescriptLights_Input[[#This Row],[Per-unit incentive]],""))</f>
        <v/>
      </c>
      <c r="S24"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24"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24" s="219" t="str">
        <f>IFERROR(Table_PrescriptLights_Input[[#This Row],[Energy savings (kWh)]]*Input_AvgkWhRate, "")</f>
        <v/>
      </c>
      <c r="V24" s="219" t="str">
        <f>IF(Table_PrescriptLights_Input[[#This Row],[Unit capacity (tons)]]="", "",Table_PrescriptLights_Input[[#This Row],[Total equipment + labor cost]])</f>
        <v/>
      </c>
      <c r="W24" s="219" t="str">
        <f>IFERROR(Table_PrescriptLights_Input[[#This Row],[Gross measure cost]]-Table_PrescriptLights_Input[[#This Row],[Estimated incentive]], "")</f>
        <v/>
      </c>
      <c r="X24" s="220" t="str">
        <f t="shared" si="0"/>
        <v/>
      </c>
      <c r="Y24" s="212"/>
      <c r="Z24" s="212"/>
      <c r="AA24" s="212"/>
      <c r="AB24" s="212"/>
      <c r="AC24" s="212"/>
      <c r="AD24" s="212"/>
      <c r="AE24" s="212"/>
      <c r="AF24" s="212"/>
      <c r="AG24" s="212"/>
      <c r="AH24" s="212"/>
      <c r="AI24" s="212"/>
      <c r="AJ24" s="212"/>
      <c r="AK24" s="212"/>
      <c r="AL24" s="212"/>
      <c r="AM24" s="212"/>
      <c r="AN24" s="212"/>
      <c r="AO24" s="212"/>
      <c r="AP24" s="212"/>
      <c r="AQ24" s="212"/>
      <c r="AR24" s="212"/>
      <c r="AS24" s="212"/>
      <c r="AT24" s="212"/>
      <c r="AU24" s="212"/>
      <c r="AV24" s="212"/>
      <c r="AW24" s="212"/>
      <c r="AX24" s="212"/>
      <c r="AY24" s="212"/>
      <c r="AZ24" s="212"/>
    </row>
    <row r="25" spans="1:52" x14ac:dyDescent="0.2">
      <c r="A25" s="212"/>
      <c r="B25" s="213">
        <v>21</v>
      </c>
      <c r="C25" s="185" t="str">
        <f>IFERROR(INDEX(Table_Prescript_Meas[Measure Number], MATCH(E25, Table_Prescript_Meas[Measure Description], 0)), "")</f>
        <v/>
      </c>
      <c r="D25" s="222"/>
      <c r="E25" s="223"/>
      <c r="F25" s="185" t="str">
        <f>IFERROR(INDEX(Table_Prescript_Meas[Units], MATCH(Table_PrescriptLights_Input[[#This Row],[Measure number]], Table_Prescript_Meas[Measure Number], 0)), "")</f>
        <v/>
      </c>
      <c r="G25" s="214"/>
      <c r="H25" s="215"/>
      <c r="I25" s="215"/>
      <c r="J25"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25"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25" s="214"/>
      <c r="M25" s="214"/>
      <c r="N25" s="217"/>
      <c r="O25" s="217"/>
      <c r="P25" s="218"/>
      <c r="Q25"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25" s="219" t="str">
        <f>IF(Table_PrescriptLights_Input[[#This Row],[Unit capacity (tons)]]="","",IFERROR(Table_PrescriptLights_Input[[#This Row],[Per-unit incentive]],""))</f>
        <v/>
      </c>
      <c r="S25"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25"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25" s="219" t="str">
        <f>IFERROR(Table_PrescriptLights_Input[[#This Row],[Energy savings (kWh)]]*Input_AvgkWhRate, "")</f>
        <v/>
      </c>
      <c r="V25" s="219" t="str">
        <f>IF(Table_PrescriptLights_Input[[#This Row],[Unit capacity (tons)]]="", "",Table_PrescriptLights_Input[[#This Row],[Total equipment + labor cost]])</f>
        <v/>
      </c>
      <c r="W25" s="219" t="str">
        <f>IFERROR(Table_PrescriptLights_Input[[#This Row],[Gross measure cost]]-Table_PrescriptLights_Input[[#This Row],[Estimated incentive]], "")</f>
        <v/>
      </c>
      <c r="X25" s="220" t="str">
        <f t="shared" si="0"/>
        <v/>
      </c>
      <c r="Y25" s="212"/>
      <c r="Z25" s="212"/>
      <c r="AA25" s="212"/>
      <c r="AB25" s="212"/>
      <c r="AC25" s="212"/>
      <c r="AD25" s="212"/>
      <c r="AE25" s="212"/>
      <c r="AF25" s="212"/>
      <c r="AG25" s="212"/>
      <c r="AH25" s="212"/>
      <c r="AI25" s="212"/>
      <c r="AJ25" s="212"/>
      <c r="AK25" s="212"/>
      <c r="AL25" s="212"/>
      <c r="AM25" s="212"/>
      <c r="AN25" s="212"/>
      <c r="AO25" s="212"/>
      <c r="AP25" s="212"/>
      <c r="AQ25" s="212"/>
      <c r="AR25" s="212"/>
      <c r="AS25" s="212"/>
      <c r="AT25" s="212"/>
      <c r="AU25" s="212"/>
      <c r="AV25" s="212"/>
      <c r="AW25" s="212"/>
      <c r="AX25" s="212"/>
      <c r="AY25" s="212"/>
      <c r="AZ25" s="212"/>
    </row>
    <row r="26" spans="1:52" x14ac:dyDescent="0.2">
      <c r="A26" s="212"/>
      <c r="B26" s="213">
        <v>22</v>
      </c>
      <c r="C26" s="185" t="str">
        <f>IFERROR(INDEX(Table_Prescript_Meas[Measure Number], MATCH(E26, Table_Prescript_Meas[Measure Description], 0)), "")</f>
        <v/>
      </c>
      <c r="D26" s="222"/>
      <c r="E26" s="223"/>
      <c r="F26" s="185" t="str">
        <f>IFERROR(INDEX(Table_Prescript_Meas[Units], MATCH(Table_PrescriptLights_Input[[#This Row],[Measure number]], Table_Prescript_Meas[Measure Number], 0)), "")</f>
        <v/>
      </c>
      <c r="G26" s="214"/>
      <c r="H26" s="215"/>
      <c r="I26" s="215"/>
      <c r="J26"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26"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26" s="214"/>
      <c r="M26" s="214"/>
      <c r="N26" s="217"/>
      <c r="O26" s="217"/>
      <c r="P26" s="218"/>
      <c r="Q26"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26" s="219" t="str">
        <f>IF(Table_PrescriptLights_Input[[#This Row],[Unit capacity (tons)]]="","",IFERROR(Table_PrescriptLights_Input[[#This Row],[Per-unit incentive]],""))</f>
        <v/>
      </c>
      <c r="S26"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26"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26" s="219" t="str">
        <f>IFERROR(Table_PrescriptLights_Input[[#This Row],[Energy savings (kWh)]]*Input_AvgkWhRate, "")</f>
        <v/>
      </c>
      <c r="V26" s="219" t="str">
        <f>IF(Table_PrescriptLights_Input[[#This Row],[Unit capacity (tons)]]="", "",Table_PrescriptLights_Input[[#This Row],[Total equipment + labor cost]])</f>
        <v/>
      </c>
      <c r="W26" s="219" t="str">
        <f>IFERROR(Table_PrescriptLights_Input[[#This Row],[Gross measure cost]]-Table_PrescriptLights_Input[[#This Row],[Estimated incentive]], "")</f>
        <v/>
      </c>
      <c r="X26" s="220" t="str">
        <f t="shared" si="0"/>
        <v/>
      </c>
      <c r="Y26" s="212"/>
      <c r="Z26" s="212"/>
      <c r="AA26" s="212"/>
      <c r="AB26" s="212"/>
      <c r="AC26" s="212"/>
      <c r="AD26" s="212"/>
      <c r="AE26" s="212"/>
      <c r="AF26" s="212"/>
      <c r="AG26" s="212"/>
      <c r="AH26" s="212"/>
      <c r="AI26" s="212"/>
      <c r="AJ26" s="212"/>
      <c r="AK26" s="212"/>
      <c r="AL26" s="212"/>
      <c r="AM26" s="212"/>
      <c r="AN26" s="212"/>
      <c r="AO26" s="212"/>
      <c r="AP26" s="212"/>
      <c r="AQ26" s="212"/>
      <c r="AR26" s="212"/>
      <c r="AS26" s="212"/>
      <c r="AT26" s="212"/>
      <c r="AU26" s="212"/>
      <c r="AV26" s="212"/>
      <c r="AW26" s="212"/>
      <c r="AX26" s="212"/>
      <c r="AY26" s="212"/>
      <c r="AZ26" s="212"/>
    </row>
    <row r="27" spans="1:52" x14ac:dyDescent="0.2">
      <c r="A27" s="212"/>
      <c r="B27" s="213">
        <v>23</v>
      </c>
      <c r="C27" s="185" t="str">
        <f>IFERROR(INDEX(Table_Prescript_Meas[Measure Number], MATCH(E27, Table_Prescript_Meas[Measure Description], 0)), "")</f>
        <v/>
      </c>
      <c r="D27" s="222"/>
      <c r="E27" s="223"/>
      <c r="F27" s="185" t="str">
        <f>IFERROR(INDEX(Table_Prescript_Meas[Units], MATCH(Table_PrescriptLights_Input[[#This Row],[Measure number]], Table_Prescript_Meas[Measure Number], 0)), "")</f>
        <v/>
      </c>
      <c r="G27" s="214"/>
      <c r="H27" s="215"/>
      <c r="I27" s="215"/>
      <c r="J27"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27"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27" s="214"/>
      <c r="M27" s="214"/>
      <c r="N27" s="217"/>
      <c r="O27" s="217"/>
      <c r="P27" s="218"/>
      <c r="Q27"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27" s="219" t="str">
        <f>IF(Table_PrescriptLights_Input[[#This Row],[Unit capacity (tons)]]="","",IFERROR(Table_PrescriptLights_Input[[#This Row],[Per-unit incentive]],""))</f>
        <v/>
      </c>
      <c r="S27"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27"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27" s="219" t="str">
        <f>IFERROR(Table_PrescriptLights_Input[[#This Row],[Energy savings (kWh)]]*Input_AvgkWhRate, "")</f>
        <v/>
      </c>
      <c r="V27" s="219" t="str">
        <f>IF(Table_PrescriptLights_Input[[#This Row],[Unit capacity (tons)]]="", "",Table_PrescriptLights_Input[[#This Row],[Total equipment + labor cost]])</f>
        <v/>
      </c>
      <c r="W27" s="219" t="str">
        <f>IFERROR(Table_PrescriptLights_Input[[#This Row],[Gross measure cost]]-Table_PrescriptLights_Input[[#This Row],[Estimated incentive]], "")</f>
        <v/>
      </c>
      <c r="X27" s="220" t="str">
        <f t="shared" si="0"/>
        <v/>
      </c>
      <c r="Y27" s="212"/>
      <c r="Z27" s="212"/>
      <c r="AA27" s="212"/>
      <c r="AB27" s="212"/>
      <c r="AC27" s="212"/>
      <c r="AD27" s="212"/>
      <c r="AE27" s="212"/>
      <c r="AF27" s="212"/>
      <c r="AG27" s="212"/>
      <c r="AH27" s="212"/>
      <c r="AI27" s="212"/>
      <c r="AJ27" s="212"/>
      <c r="AK27" s="212"/>
      <c r="AL27" s="212"/>
      <c r="AM27" s="212"/>
      <c r="AN27" s="212"/>
      <c r="AO27" s="212"/>
      <c r="AP27" s="212"/>
      <c r="AQ27" s="212"/>
      <c r="AR27" s="212"/>
      <c r="AS27" s="212"/>
      <c r="AT27" s="212"/>
      <c r="AU27" s="212"/>
      <c r="AV27" s="212"/>
      <c r="AW27" s="212"/>
      <c r="AX27" s="212"/>
      <c r="AY27" s="212"/>
      <c r="AZ27" s="212"/>
    </row>
    <row r="28" spans="1:52" x14ac:dyDescent="0.2">
      <c r="A28" s="212"/>
      <c r="B28" s="213">
        <v>24</v>
      </c>
      <c r="C28" s="185" t="str">
        <f>IFERROR(INDEX(Table_Prescript_Meas[Measure Number], MATCH(E28, Table_Prescript_Meas[Measure Description], 0)), "")</f>
        <v/>
      </c>
      <c r="D28" s="222"/>
      <c r="E28" s="223"/>
      <c r="F28" s="185" t="str">
        <f>IFERROR(INDEX(Table_Prescript_Meas[Units], MATCH(Table_PrescriptLights_Input[[#This Row],[Measure number]], Table_Prescript_Meas[Measure Number], 0)), "")</f>
        <v/>
      </c>
      <c r="G28" s="214"/>
      <c r="H28" s="215"/>
      <c r="I28" s="215"/>
      <c r="J28"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28"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28" s="214"/>
      <c r="M28" s="214"/>
      <c r="N28" s="217"/>
      <c r="O28" s="217"/>
      <c r="P28" s="218"/>
      <c r="Q28"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28" s="219" t="str">
        <f>IF(Table_PrescriptLights_Input[[#This Row],[Unit capacity (tons)]]="","",IFERROR(Table_PrescriptLights_Input[[#This Row],[Per-unit incentive]],""))</f>
        <v/>
      </c>
      <c r="S28"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28"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28" s="219" t="str">
        <f>IFERROR(Table_PrescriptLights_Input[[#This Row],[Energy savings (kWh)]]*Input_AvgkWhRate, "")</f>
        <v/>
      </c>
      <c r="V28" s="219" t="str">
        <f>IF(Table_PrescriptLights_Input[[#This Row],[Unit capacity (tons)]]="", "",Table_PrescriptLights_Input[[#This Row],[Total equipment + labor cost]])</f>
        <v/>
      </c>
      <c r="W28" s="219" t="str">
        <f>IFERROR(Table_PrescriptLights_Input[[#This Row],[Gross measure cost]]-Table_PrescriptLights_Input[[#This Row],[Estimated incentive]], "")</f>
        <v/>
      </c>
      <c r="X28" s="220" t="str">
        <f t="shared" si="0"/>
        <v/>
      </c>
      <c r="Y28" s="212"/>
      <c r="Z28" s="212"/>
      <c r="AA28" s="212"/>
      <c r="AB28" s="212"/>
      <c r="AC28" s="212"/>
      <c r="AD28" s="212"/>
      <c r="AE28" s="212"/>
      <c r="AF28" s="212"/>
      <c r="AG28" s="212"/>
      <c r="AH28" s="212"/>
      <c r="AI28" s="212"/>
      <c r="AJ28" s="212"/>
      <c r="AK28" s="212"/>
      <c r="AL28" s="212"/>
      <c r="AM28" s="212"/>
      <c r="AN28" s="212"/>
      <c r="AO28" s="212"/>
      <c r="AP28" s="212"/>
      <c r="AQ28" s="212"/>
      <c r="AR28" s="212"/>
      <c r="AS28" s="212"/>
      <c r="AT28" s="212"/>
      <c r="AU28" s="212"/>
      <c r="AV28" s="212"/>
      <c r="AW28" s="212"/>
      <c r="AX28" s="212"/>
      <c r="AY28" s="212"/>
      <c r="AZ28" s="212"/>
    </row>
    <row r="29" spans="1:52" x14ac:dyDescent="0.2">
      <c r="A29" s="212"/>
      <c r="B29" s="213">
        <v>25</v>
      </c>
      <c r="C29" s="185" t="str">
        <f>IFERROR(INDEX(Table_Prescript_Meas[Measure Number], MATCH(E29, Table_Prescript_Meas[Measure Description], 0)), "")</f>
        <v/>
      </c>
      <c r="D29" s="222"/>
      <c r="E29" s="223"/>
      <c r="F29" s="185" t="str">
        <f>IFERROR(INDEX(Table_Prescript_Meas[Units], MATCH(Table_PrescriptLights_Input[[#This Row],[Measure number]], Table_Prescript_Meas[Measure Number], 0)), "")</f>
        <v/>
      </c>
      <c r="G29" s="214"/>
      <c r="H29" s="215"/>
      <c r="I29" s="215"/>
      <c r="J29"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29"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29" s="214"/>
      <c r="M29" s="214"/>
      <c r="N29" s="217"/>
      <c r="O29" s="217"/>
      <c r="P29" s="218"/>
      <c r="Q29"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29" s="219" t="str">
        <f>IF(Table_PrescriptLights_Input[[#This Row],[Unit capacity (tons)]]="","",IFERROR(Table_PrescriptLights_Input[[#This Row],[Per-unit incentive]],""))</f>
        <v/>
      </c>
      <c r="S29"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29"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29" s="219" t="str">
        <f>IFERROR(Table_PrescriptLights_Input[[#This Row],[Energy savings (kWh)]]*Input_AvgkWhRate, "")</f>
        <v/>
      </c>
      <c r="V29" s="219" t="str">
        <f>IF(Table_PrescriptLights_Input[[#This Row],[Unit capacity (tons)]]="", "",Table_PrescriptLights_Input[[#This Row],[Total equipment + labor cost]])</f>
        <v/>
      </c>
      <c r="W29" s="219" t="str">
        <f>IFERROR(Table_PrescriptLights_Input[[#This Row],[Gross measure cost]]-Table_PrescriptLights_Input[[#This Row],[Estimated incentive]], "")</f>
        <v/>
      </c>
      <c r="X29" s="220" t="str">
        <f t="shared" si="0"/>
        <v/>
      </c>
      <c r="Y29" s="212"/>
      <c r="Z29" s="212"/>
      <c r="AA29" s="212"/>
      <c r="AB29" s="212"/>
      <c r="AC29" s="212"/>
      <c r="AD29" s="212"/>
      <c r="AE29" s="212"/>
      <c r="AF29" s="212"/>
      <c r="AG29" s="212"/>
      <c r="AH29" s="212"/>
      <c r="AI29" s="212"/>
      <c r="AJ29" s="212"/>
      <c r="AK29" s="212"/>
      <c r="AL29" s="212"/>
      <c r="AM29" s="212"/>
      <c r="AN29" s="212"/>
      <c r="AO29" s="212"/>
      <c r="AP29" s="212"/>
      <c r="AQ29" s="212"/>
      <c r="AR29" s="212"/>
      <c r="AS29" s="212"/>
      <c r="AT29" s="212"/>
      <c r="AU29" s="212"/>
      <c r="AV29" s="212"/>
      <c r="AW29" s="212"/>
      <c r="AX29" s="212"/>
      <c r="AY29" s="212"/>
      <c r="AZ29" s="212"/>
    </row>
    <row r="30" spans="1:52" x14ac:dyDescent="0.2">
      <c r="A30" s="212"/>
      <c r="B30" s="213">
        <v>26</v>
      </c>
      <c r="C30" s="185" t="str">
        <f>IFERROR(INDEX(Table_Prescript_Meas[Measure Number], MATCH(E30, Table_Prescript_Meas[Measure Description], 0)), "")</f>
        <v/>
      </c>
      <c r="D30" s="222"/>
      <c r="E30" s="223"/>
      <c r="F30" s="185" t="str">
        <f>IFERROR(INDEX(Table_Prescript_Meas[Units], MATCH(Table_PrescriptLights_Input[[#This Row],[Measure number]], Table_Prescript_Meas[Measure Number], 0)), "")</f>
        <v/>
      </c>
      <c r="G30" s="214"/>
      <c r="H30" s="215"/>
      <c r="I30" s="215"/>
      <c r="J30"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30"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30" s="214"/>
      <c r="M30" s="214"/>
      <c r="N30" s="217"/>
      <c r="O30" s="217"/>
      <c r="P30" s="218"/>
      <c r="Q30"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30" s="219" t="str">
        <f>IF(Table_PrescriptLights_Input[[#This Row],[Unit capacity (tons)]]="","",IFERROR(Table_PrescriptLights_Input[[#This Row],[Per-unit incentive]],""))</f>
        <v/>
      </c>
      <c r="S30"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30"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30" s="219" t="str">
        <f>IFERROR(Table_PrescriptLights_Input[[#This Row],[Energy savings (kWh)]]*Input_AvgkWhRate, "")</f>
        <v/>
      </c>
      <c r="V30" s="219" t="str">
        <f>IF(Table_PrescriptLights_Input[[#This Row],[Unit capacity (tons)]]="", "",Table_PrescriptLights_Input[[#This Row],[Total equipment + labor cost]])</f>
        <v/>
      </c>
      <c r="W30" s="219" t="str">
        <f>IFERROR(Table_PrescriptLights_Input[[#This Row],[Gross measure cost]]-Table_PrescriptLights_Input[[#This Row],[Estimated incentive]], "")</f>
        <v/>
      </c>
      <c r="X30" s="220" t="str">
        <f t="shared" si="0"/>
        <v/>
      </c>
      <c r="Y30" s="212"/>
      <c r="Z30" s="212"/>
      <c r="AA30" s="212"/>
      <c r="AB30" s="212"/>
      <c r="AC30" s="212"/>
      <c r="AD30" s="212"/>
      <c r="AE30" s="212"/>
      <c r="AF30" s="212"/>
      <c r="AG30" s="212"/>
      <c r="AH30" s="212"/>
      <c r="AI30" s="212"/>
      <c r="AJ30" s="212"/>
      <c r="AK30" s="212"/>
      <c r="AL30" s="212"/>
      <c r="AM30" s="212"/>
      <c r="AN30" s="212"/>
      <c r="AO30" s="212"/>
      <c r="AP30" s="212"/>
      <c r="AQ30" s="212"/>
      <c r="AR30" s="212"/>
      <c r="AS30" s="212"/>
      <c r="AT30" s="212"/>
      <c r="AU30" s="212"/>
      <c r="AV30" s="212"/>
      <c r="AW30" s="212"/>
      <c r="AX30" s="212"/>
      <c r="AY30" s="212"/>
      <c r="AZ30" s="212"/>
    </row>
    <row r="31" spans="1:52" x14ac:dyDescent="0.2">
      <c r="A31" s="186"/>
      <c r="B31" s="213">
        <v>27</v>
      </c>
      <c r="C31" s="185" t="str">
        <f>IFERROR(INDEX(Table_Prescript_Meas[Measure Number], MATCH(E31, Table_Prescript_Meas[Measure Description], 0)), "")</f>
        <v/>
      </c>
      <c r="D31" s="222"/>
      <c r="E31" s="223"/>
      <c r="F31" s="185" t="str">
        <f>IFERROR(INDEX(Table_Prescript_Meas[Units], MATCH(Table_PrescriptLights_Input[[#This Row],[Measure number]], Table_Prescript_Meas[Measure Number], 0)), "")</f>
        <v/>
      </c>
      <c r="G31" s="214"/>
      <c r="H31" s="215"/>
      <c r="I31" s="215"/>
      <c r="J31"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31"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31" s="214"/>
      <c r="M31" s="214"/>
      <c r="N31" s="217"/>
      <c r="O31" s="217"/>
      <c r="P31" s="218"/>
      <c r="Q31"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31" s="219" t="str">
        <f>IF(Table_PrescriptLights_Input[[#This Row],[Unit capacity (tons)]]="","",IFERROR(Table_PrescriptLights_Input[[#This Row],[Per-unit incentive]],""))</f>
        <v/>
      </c>
      <c r="S31"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31"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31" s="219" t="str">
        <f>IFERROR(Table_PrescriptLights_Input[[#This Row],[Energy savings (kWh)]]*Input_AvgkWhRate, "")</f>
        <v/>
      </c>
      <c r="V31" s="219" t="str">
        <f>IF(Table_PrescriptLights_Input[[#This Row],[Unit capacity (tons)]]="", "",Table_PrescriptLights_Input[[#This Row],[Total equipment + labor cost]])</f>
        <v/>
      </c>
      <c r="W31" s="219" t="str">
        <f>IFERROR(Table_PrescriptLights_Input[[#This Row],[Gross measure cost]]-Table_PrescriptLights_Input[[#This Row],[Estimated incentive]], "")</f>
        <v/>
      </c>
      <c r="X31" s="220" t="str">
        <f t="shared" si="0"/>
        <v/>
      </c>
      <c r="Y31" s="186"/>
      <c r="Z31" s="186"/>
      <c r="AA31" s="186"/>
      <c r="AB31" s="186"/>
      <c r="AC31" s="186"/>
      <c r="AD31" s="186"/>
      <c r="AE31" s="186"/>
      <c r="AF31" s="186"/>
      <c r="AG31" s="186"/>
      <c r="AH31" s="186"/>
      <c r="AI31" s="186"/>
      <c r="AJ31" s="186"/>
      <c r="AK31" s="186"/>
      <c r="AL31" s="186"/>
      <c r="AM31" s="186"/>
      <c r="AN31" s="186"/>
      <c r="AO31" s="186"/>
      <c r="AP31" s="186"/>
      <c r="AQ31" s="186"/>
      <c r="AR31" s="186"/>
      <c r="AS31" s="186"/>
      <c r="AT31" s="186"/>
      <c r="AU31" s="186"/>
      <c r="AV31" s="186"/>
      <c r="AW31" s="186"/>
      <c r="AX31" s="186"/>
      <c r="AY31" s="186"/>
      <c r="AZ31" s="186"/>
    </row>
    <row r="32" spans="1:52" x14ac:dyDescent="0.2">
      <c r="A32" s="186"/>
      <c r="B32" s="213">
        <v>28</v>
      </c>
      <c r="C32" s="185" t="str">
        <f>IFERROR(INDEX(Table_Prescript_Meas[Measure Number], MATCH(E32, Table_Prescript_Meas[Measure Description], 0)), "")</f>
        <v/>
      </c>
      <c r="D32" s="222"/>
      <c r="E32" s="223"/>
      <c r="F32" s="185" t="str">
        <f>IFERROR(INDEX(Table_Prescript_Meas[Units], MATCH(Table_PrescriptLights_Input[[#This Row],[Measure number]], Table_Prescript_Meas[Measure Number], 0)), "")</f>
        <v/>
      </c>
      <c r="G32" s="214"/>
      <c r="H32" s="215"/>
      <c r="I32" s="215"/>
      <c r="J32"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32"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32" s="214"/>
      <c r="M32" s="214"/>
      <c r="N32" s="217"/>
      <c r="O32" s="217"/>
      <c r="P32" s="218"/>
      <c r="Q32"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32" s="219" t="str">
        <f>IF(Table_PrescriptLights_Input[[#This Row],[Unit capacity (tons)]]="","",IFERROR(Table_PrescriptLights_Input[[#This Row],[Per-unit incentive]],""))</f>
        <v/>
      </c>
      <c r="S32"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32"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32" s="219" t="str">
        <f>IFERROR(Table_PrescriptLights_Input[[#This Row],[Energy savings (kWh)]]*Input_AvgkWhRate, "")</f>
        <v/>
      </c>
      <c r="V32" s="219" t="str">
        <f>IF(Table_PrescriptLights_Input[[#This Row],[Unit capacity (tons)]]="", "",Table_PrescriptLights_Input[[#This Row],[Total equipment + labor cost]])</f>
        <v/>
      </c>
      <c r="W32" s="219" t="str">
        <f>IFERROR(Table_PrescriptLights_Input[[#This Row],[Gross measure cost]]-Table_PrescriptLights_Input[[#This Row],[Estimated incentive]], "")</f>
        <v/>
      </c>
      <c r="X32" s="220" t="str">
        <f t="shared" si="0"/>
        <v/>
      </c>
      <c r="Y32" s="186"/>
      <c r="Z32" s="186"/>
      <c r="AA32" s="186"/>
      <c r="AB32" s="186"/>
      <c r="AC32" s="186"/>
      <c r="AD32" s="186"/>
      <c r="AE32" s="186"/>
      <c r="AF32" s="186"/>
      <c r="AG32" s="186"/>
      <c r="AH32" s="186"/>
      <c r="AI32" s="186"/>
      <c r="AJ32" s="186"/>
      <c r="AK32" s="186"/>
      <c r="AL32" s="186"/>
      <c r="AM32" s="186"/>
      <c r="AN32" s="186"/>
      <c r="AO32" s="186"/>
      <c r="AP32" s="186"/>
      <c r="AQ32" s="186"/>
      <c r="AR32" s="186"/>
      <c r="AS32" s="186"/>
      <c r="AT32" s="186"/>
      <c r="AU32" s="186"/>
      <c r="AV32" s="186"/>
      <c r="AW32" s="186"/>
      <c r="AX32" s="186"/>
      <c r="AY32" s="186"/>
      <c r="AZ32" s="186"/>
    </row>
    <row r="33" spans="1:52" x14ac:dyDescent="0.2">
      <c r="A33" s="186"/>
      <c r="B33" s="213">
        <v>29</v>
      </c>
      <c r="C33" s="185" t="str">
        <f>IFERROR(INDEX(Table_Prescript_Meas[Measure Number], MATCH(E33, Table_Prescript_Meas[Measure Description], 0)), "")</f>
        <v/>
      </c>
      <c r="D33" s="222"/>
      <c r="E33" s="223"/>
      <c r="F33" s="185" t="str">
        <f>IFERROR(INDEX(Table_Prescript_Meas[Units], MATCH(Table_PrescriptLights_Input[[#This Row],[Measure number]], Table_Prescript_Meas[Measure Number], 0)), "")</f>
        <v/>
      </c>
      <c r="G33" s="214"/>
      <c r="H33" s="215"/>
      <c r="I33" s="215"/>
      <c r="J33"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33"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33" s="214"/>
      <c r="M33" s="214"/>
      <c r="N33" s="217"/>
      <c r="O33" s="217"/>
      <c r="P33" s="218"/>
      <c r="Q33"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33" s="219" t="str">
        <f>IF(Table_PrescriptLights_Input[[#This Row],[Unit capacity (tons)]]="","",IFERROR(Table_PrescriptLights_Input[[#This Row],[Per-unit incentive]],""))</f>
        <v/>
      </c>
      <c r="S33"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33"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33" s="219" t="str">
        <f>IFERROR(Table_PrescriptLights_Input[[#This Row],[Energy savings (kWh)]]*Input_AvgkWhRate, "")</f>
        <v/>
      </c>
      <c r="V33" s="219" t="str">
        <f>IF(Table_PrescriptLights_Input[[#This Row],[Unit capacity (tons)]]="", "",Table_PrescriptLights_Input[[#This Row],[Total equipment + labor cost]])</f>
        <v/>
      </c>
      <c r="W33" s="219" t="str">
        <f>IFERROR(Table_PrescriptLights_Input[[#This Row],[Gross measure cost]]-Table_PrescriptLights_Input[[#This Row],[Estimated incentive]], "")</f>
        <v/>
      </c>
      <c r="X33" s="220" t="str">
        <f t="shared" si="0"/>
        <v/>
      </c>
      <c r="Y33" s="186"/>
      <c r="Z33" s="186"/>
      <c r="AA33" s="186"/>
      <c r="AB33" s="186"/>
      <c r="AC33" s="186"/>
      <c r="AD33" s="186"/>
      <c r="AE33" s="186"/>
      <c r="AF33" s="186"/>
      <c r="AG33" s="186"/>
      <c r="AH33" s="186"/>
      <c r="AI33" s="186"/>
      <c r="AJ33" s="186"/>
      <c r="AK33" s="186"/>
      <c r="AL33" s="186"/>
      <c r="AM33" s="186"/>
      <c r="AN33" s="186"/>
      <c r="AO33" s="186"/>
      <c r="AP33" s="186"/>
      <c r="AQ33" s="186"/>
      <c r="AR33" s="186"/>
      <c r="AS33" s="186"/>
      <c r="AT33" s="186"/>
      <c r="AU33" s="186"/>
      <c r="AV33" s="186"/>
      <c r="AW33" s="186"/>
      <c r="AX33" s="186"/>
      <c r="AY33" s="186"/>
      <c r="AZ33" s="186"/>
    </row>
    <row r="34" spans="1:52" x14ac:dyDescent="0.2">
      <c r="A34" s="186"/>
      <c r="B34" s="213">
        <v>30</v>
      </c>
      <c r="C34" s="185" t="str">
        <f>IFERROR(INDEX(Table_Prescript_Meas[Measure Number], MATCH(E34, Table_Prescript_Meas[Measure Description], 0)), "")</f>
        <v/>
      </c>
      <c r="D34" s="222"/>
      <c r="E34" s="223"/>
      <c r="F34" s="185" t="str">
        <f>IFERROR(INDEX(Table_Prescript_Meas[Units], MATCH(Table_PrescriptLights_Input[[#This Row],[Measure number]], Table_Prescript_Meas[Measure Number], 0)), "")</f>
        <v/>
      </c>
      <c r="G34" s="214"/>
      <c r="H34" s="215"/>
      <c r="I34" s="215"/>
      <c r="J34"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34"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34" s="214"/>
      <c r="M34" s="214"/>
      <c r="N34" s="217"/>
      <c r="O34" s="217"/>
      <c r="P34" s="218"/>
      <c r="Q34"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34" s="219" t="str">
        <f>IF(Table_PrescriptLights_Input[[#This Row],[Unit capacity (tons)]]="","",IFERROR(Table_PrescriptLights_Input[[#This Row],[Per-unit incentive]],""))</f>
        <v/>
      </c>
      <c r="S34"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34"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34" s="219" t="str">
        <f>IFERROR(Table_PrescriptLights_Input[[#This Row],[Energy savings (kWh)]]*Input_AvgkWhRate, "")</f>
        <v/>
      </c>
      <c r="V34" s="219" t="str">
        <f>IF(Table_PrescriptLights_Input[[#This Row],[Unit capacity (tons)]]="", "",Table_PrescriptLights_Input[[#This Row],[Total equipment + labor cost]])</f>
        <v/>
      </c>
      <c r="W34" s="219" t="str">
        <f>IFERROR(Table_PrescriptLights_Input[[#This Row],[Gross measure cost]]-Table_PrescriptLights_Input[[#This Row],[Estimated incentive]], "")</f>
        <v/>
      </c>
      <c r="X34" s="220" t="str">
        <f t="shared" si="0"/>
        <v/>
      </c>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c r="AX34" s="186"/>
      <c r="AY34" s="186"/>
      <c r="AZ34" s="186"/>
    </row>
    <row r="35" spans="1:52" x14ac:dyDescent="0.2">
      <c r="A35" s="186"/>
      <c r="B35" s="213">
        <v>31</v>
      </c>
      <c r="C35" s="185" t="str">
        <f>IFERROR(INDEX(Table_Prescript_Meas[Measure Number], MATCH(E35, Table_Prescript_Meas[Measure Description], 0)), "")</f>
        <v/>
      </c>
      <c r="D35" s="222"/>
      <c r="E35" s="223"/>
      <c r="F35" s="185" t="str">
        <f>IFERROR(INDEX(Table_Prescript_Meas[Units], MATCH(Table_PrescriptLights_Input[[#This Row],[Measure number]], Table_Prescript_Meas[Measure Number], 0)), "")</f>
        <v/>
      </c>
      <c r="G35" s="214"/>
      <c r="H35" s="215"/>
      <c r="I35" s="215"/>
      <c r="J35"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35"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35" s="214"/>
      <c r="M35" s="214"/>
      <c r="N35" s="217"/>
      <c r="O35" s="217"/>
      <c r="P35" s="218"/>
      <c r="Q35"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35" s="219" t="str">
        <f>IF(Table_PrescriptLights_Input[[#This Row],[Unit capacity (tons)]]="","",IFERROR(Table_PrescriptLights_Input[[#This Row],[Per-unit incentive]],""))</f>
        <v/>
      </c>
      <c r="S35"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35"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35" s="219" t="str">
        <f>IFERROR(Table_PrescriptLights_Input[[#This Row],[Energy savings (kWh)]]*Input_AvgkWhRate, "")</f>
        <v/>
      </c>
      <c r="V35" s="219" t="str">
        <f>IF(Table_PrescriptLights_Input[[#This Row],[Unit capacity (tons)]]="", "",Table_PrescriptLights_Input[[#This Row],[Total equipment + labor cost]])</f>
        <v/>
      </c>
      <c r="W35" s="219" t="str">
        <f>IFERROR(Table_PrescriptLights_Input[[#This Row],[Gross measure cost]]-Table_PrescriptLights_Input[[#This Row],[Estimated incentive]], "")</f>
        <v/>
      </c>
      <c r="X35" s="220" t="str">
        <f t="shared" si="0"/>
        <v/>
      </c>
      <c r="Y35" s="186"/>
      <c r="Z35" s="186"/>
      <c r="AA35" s="186"/>
      <c r="AB35" s="186"/>
      <c r="AC35" s="186"/>
      <c r="AD35" s="186"/>
      <c r="AE35" s="186"/>
      <c r="AF35" s="186"/>
      <c r="AG35" s="186"/>
      <c r="AH35" s="186"/>
      <c r="AI35" s="186"/>
      <c r="AJ35" s="186"/>
      <c r="AK35" s="186"/>
      <c r="AL35" s="186"/>
      <c r="AM35" s="186"/>
      <c r="AN35" s="186"/>
      <c r="AO35" s="186"/>
      <c r="AP35" s="186"/>
      <c r="AQ35" s="186"/>
      <c r="AR35" s="186"/>
      <c r="AS35" s="186"/>
      <c r="AT35" s="186"/>
      <c r="AU35" s="186"/>
      <c r="AV35" s="186"/>
      <c r="AW35" s="186"/>
      <c r="AX35" s="186"/>
      <c r="AY35" s="186"/>
      <c r="AZ35" s="186"/>
    </row>
    <row r="36" spans="1:52" x14ac:dyDescent="0.2">
      <c r="A36" s="186"/>
      <c r="B36" s="213">
        <v>32</v>
      </c>
      <c r="C36" s="185" t="str">
        <f>IFERROR(INDEX(Table_Prescript_Meas[Measure Number], MATCH(E36, Table_Prescript_Meas[Measure Description], 0)), "")</f>
        <v/>
      </c>
      <c r="D36" s="222"/>
      <c r="E36" s="223"/>
      <c r="F36" s="185" t="str">
        <f>IFERROR(INDEX(Table_Prescript_Meas[Units], MATCH(Table_PrescriptLights_Input[[#This Row],[Measure number]], Table_Prescript_Meas[Measure Number], 0)), "")</f>
        <v/>
      </c>
      <c r="G36" s="214"/>
      <c r="H36" s="215"/>
      <c r="I36" s="215"/>
      <c r="J36"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36"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36" s="214"/>
      <c r="M36" s="214"/>
      <c r="N36" s="217"/>
      <c r="O36" s="217"/>
      <c r="P36" s="218"/>
      <c r="Q36"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36" s="219" t="str">
        <f>IF(Table_PrescriptLights_Input[[#This Row],[Unit capacity (tons)]]="","",IFERROR(Table_PrescriptLights_Input[[#This Row],[Per-unit incentive]],""))</f>
        <v/>
      </c>
      <c r="S36"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36"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36" s="219" t="str">
        <f>IFERROR(Table_PrescriptLights_Input[[#This Row],[Energy savings (kWh)]]*Input_AvgkWhRate, "")</f>
        <v/>
      </c>
      <c r="V36" s="219" t="str">
        <f>IF(Table_PrescriptLights_Input[[#This Row],[Unit capacity (tons)]]="", "",Table_PrescriptLights_Input[[#This Row],[Total equipment + labor cost]])</f>
        <v/>
      </c>
      <c r="W36" s="219" t="str">
        <f>IFERROR(Table_PrescriptLights_Input[[#This Row],[Gross measure cost]]-Table_PrescriptLights_Input[[#This Row],[Estimated incentive]], "")</f>
        <v/>
      </c>
      <c r="X36" s="220" t="str">
        <f t="shared" si="0"/>
        <v/>
      </c>
      <c r="Y36" s="186"/>
      <c r="Z36" s="186"/>
      <c r="AA36" s="186"/>
      <c r="AB36" s="186"/>
      <c r="AC36" s="186"/>
      <c r="AD36" s="186"/>
      <c r="AE36" s="186"/>
      <c r="AF36" s="186"/>
      <c r="AG36" s="186"/>
      <c r="AH36" s="186"/>
      <c r="AI36" s="186"/>
      <c r="AJ36" s="186"/>
      <c r="AK36" s="186"/>
      <c r="AL36" s="186"/>
      <c r="AM36" s="186"/>
      <c r="AN36" s="186"/>
      <c r="AO36" s="186"/>
      <c r="AP36" s="186"/>
      <c r="AQ36" s="186"/>
      <c r="AR36" s="186"/>
      <c r="AS36" s="186"/>
      <c r="AT36" s="186"/>
      <c r="AU36" s="186"/>
      <c r="AV36" s="186"/>
      <c r="AW36" s="186"/>
      <c r="AX36" s="186"/>
      <c r="AY36" s="186"/>
      <c r="AZ36" s="186"/>
    </row>
    <row r="37" spans="1:52" x14ac:dyDescent="0.2">
      <c r="A37" s="186"/>
      <c r="B37" s="213">
        <v>33</v>
      </c>
      <c r="C37" s="185" t="str">
        <f>IFERROR(INDEX(Table_Prescript_Meas[Measure Number], MATCH(E37, Table_Prescript_Meas[Measure Description], 0)), "")</f>
        <v/>
      </c>
      <c r="D37" s="222"/>
      <c r="E37" s="223"/>
      <c r="F37" s="185" t="str">
        <f>IFERROR(INDEX(Table_Prescript_Meas[Units], MATCH(Table_PrescriptLights_Input[[#This Row],[Measure number]], Table_Prescript_Meas[Measure Number], 0)), "")</f>
        <v/>
      </c>
      <c r="G37" s="214"/>
      <c r="H37" s="215"/>
      <c r="I37" s="215"/>
      <c r="J37"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37"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37" s="214"/>
      <c r="M37" s="214"/>
      <c r="N37" s="217"/>
      <c r="O37" s="217"/>
      <c r="P37" s="218"/>
      <c r="Q37"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37" s="219" t="str">
        <f>IF(Table_PrescriptLights_Input[[#This Row],[Unit capacity (tons)]]="","",IFERROR(Table_PrescriptLights_Input[[#This Row],[Per-unit incentive]],""))</f>
        <v/>
      </c>
      <c r="S37"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37"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37" s="219" t="str">
        <f>IFERROR(Table_PrescriptLights_Input[[#This Row],[Energy savings (kWh)]]*Input_AvgkWhRate, "")</f>
        <v/>
      </c>
      <c r="V37" s="219" t="str">
        <f>IF(Table_PrescriptLights_Input[[#This Row],[Unit capacity (tons)]]="", "",Table_PrescriptLights_Input[[#This Row],[Total equipment + labor cost]])</f>
        <v/>
      </c>
      <c r="W37" s="219" t="str">
        <f>IFERROR(Table_PrescriptLights_Input[[#This Row],[Gross measure cost]]-Table_PrescriptLights_Input[[#This Row],[Estimated incentive]], "")</f>
        <v/>
      </c>
      <c r="X37" s="220" t="str">
        <f t="shared" si="0"/>
        <v/>
      </c>
      <c r="Y37" s="186"/>
      <c r="Z37" s="186"/>
      <c r="AA37" s="186"/>
      <c r="AB37" s="186"/>
      <c r="AC37" s="186"/>
      <c r="AD37" s="186"/>
      <c r="AE37" s="186"/>
      <c r="AF37" s="186"/>
      <c r="AG37" s="186"/>
      <c r="AH37" s="186"/>
      <c r="AI37" s="186"/>
      <c r="AJ37" s="186"/>
      <c r="AK37" s="186"/>
      <c r="AL37" s="186"/>
      <c r="AM37" s="186"/>
      <c r="AN37" s="186"/>
      <c r="AO37" s="186"/>
      <c r="AP37" s="186"/>
      <c r="AQ37" s="186"/>
      <c r="AR37" s="186"/>
      <c r="AS37" s="186"/>
      <c r="AT37" s="186"/>
      <c r="AU37" s="186"/>
      <c r="AV37" s="186"/>
      <c r="AW37" s="186"/>
      <c r="AX37" s="186"/>
      <c r="AY37" s="186"/>
      <c r="AZ37" s="186"/>
    </row>
    <row r="38" spans="1:52" x14ac:dyDescent="0.2">
      <c r="A38" s="186"/>
      <c r="B38" s="213">
        <v>34</v>
      </c>
      <c r="C38" s="185" t="str">
        <f>IFERROR(INDEX(Table_Prescript_Meas[Measure Number], MATCH(E38, Table_Prescript_Meas[Measure Description], 0)), "")</f>
        <v/>
      </c>
      <c r="D38" s="222"/>
      <c r="E38" s="223"/>
      <c r="F38" s="185" t="str">
        <f>IFERROR(INDEX(Table_Prescript_Meas[Units], MATCH(Table_PrescriptLights_Input[[#This Row],[Measure number]], Table_Prescript_Meas[Measure Number], 0)), "")</f>
        <v/>
      </c>
      <c r="G38" s="214"/>
      <c r="H38" s="215"/>
      <c r="I38" s="215"/>
      <c r="J38"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38"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38" s="214"/>
      <c r="M38" s="214"/>
      <c r="N38" s="217"/>
      <c r="O38" s="217"/>
      <c r="P38" s="218"/>
      <c r="Q38"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38" s="219" t="str">
        <f>IF(Table_PrescriptLights_Input[[#This Row],[Unit capacity (tons)]]="","",IFERROR(Table_PrescriptLights_Input[[#This Row],[Per-unit incentive]],""))</f>
        <v/>
      </c>
      <c r="S38"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38"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38" s="219" t="str">
        <f>IFERROR(Table_PrescriptLights_Input[[#This Row],[Energy savings (kWh)]]*Input_AvgkWhRate, "")</f>
        <v/>
      </c>
      <c r="V38" s="219" t="str">
        <f>IF(Table_PrescriptLights_Input[[#This Row],[Unit capacity (tons)]]="", "",Table_PrescriptLights_Input[[#This Row],[Total equipment + labor cost]])</f>
        <v/>
      </c>
      <c r="W38" s="219" t="str">
        <f>IFERROR(Table_PrescriptLights_Input[[#This Row],[Gross measure cost]]-Table_PrescriptLights_Input[[#This Row],[Estimated incentive]], "")</f>
        <v/>
      </c>
      <c r="X38" s="220" t="str">
        <f t="shared" si="0"/>
        <v/>
      </c>
      <c r="Y38" s="186"/>
      <c r="Z38" s="186"/>
      <c r="AA38" s="186"/>
      <c r="AB38" s="186"/>
      <c r="AC38" s="186"/>
      <c r="AD38" s="186"/>
      <c r="AE38" s="186"/>
      <c r="AF38" s="186"/>
      <c r="AG38" s="186"/>
      <c r="AH38" s="186"/>
      <c r="AI38" s="186"/>
      <c r="AJ38" s="186"/>
      <c r="AK38" s="186"/>
      <c r="AL38" s="186"/>
      <c r="AM38" s="186"/>
      <c r="AN38" s="186"/>
      <c r="AO38" s="186"/>
      <c r="AP38" s="186"/>
      <c r="AQ38" s="186"/>
      <c r="AR38" s="186"/>
      <c r="AS38" s="186"/>
      <c r="AT38" s="186"/>
      <c r="AU38" s="186"/>
      <c r="AV38" s="186"/>
      <c r="AW38" s="186"/>
      <c r="AX38" s="186"/>
      <c r="AY38" s="186"/>
      <c r="AZ38" s="186"/>
    </row>
    <row r="39" spans="1:52" x14ac:dyDescent="0.2">
      <c r="A39" s="186"/>
      <c r="B39" s="213">
        <v>35</v>
      </c>
      <c r="C39" s="185" t="str">
        <f>IFERROR(INDEX(Table_Prescript_Meas[Measure Number], MATCH(E39, Table_Prescript_Meas[Measure Description], 0)), "")</f>
        <v/>
      </c>
      <c r="D39" s="222"/>
      <c r="E39" s="223"/>
      <c r="F39" s="185" t="str">
        <f>IFERROR(INDEX(Table_Prescript_Meas[Units], MATCH(Table_PrescriptLights_Input[[#This Row],[Measure number]], Table_Prescript_Meas[Measure Number], 0)), "")</f>
        <v/>
      </c>
      <c r="G39" s="214"/>
      <c r="H39" s="215"/>
      <c r="I39" s="215"/>
      <c r="J39"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39"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39" s="214"/>
      <c r="M39" s="214"/>
      <c r="N39" s="217"/>
      <c r="O39" s="217"/>
      <c r="P39" s="218"/>
      <c r="Q39"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39" s="219" t="str">
        <f>IF(Table_PrescriptLights_Input[[#This Row],[Unit capacity (tons)]]="","",IFERROR(Table_PrescriptLights_Input[[#This Row],[Per-unit incentive]],""))</f>
        <v/>
      </c>
      <c r="S39"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39"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39" s="219" t="str">
        <f>IFERROR(Table_PrescriptLights_Input[[#This Row],[Energy savings (kWh)]]*Input_AvgkWhRate, "")</f>
        <v/>
      </c>
      <c r="V39" s="219" t="str">
        <f>IF(Table_PrescriptLights_Input[[#This Row],[Unit capacity (tons)]]="", "",Table_PrescriptLights_Input[[#This Row],[Total equipment + labor cost]])</f>
        <v/>
      </c>
      <c r="W39" s="219" t="str">
        <f>IFERROR(Table_PrescriptLights_Input[[#This Row],[Gross measure cost]]-Table_PrescriptLights_Input[[#This Row],[Estimated incentive]], "")</f>
        <v/>
      </c>
      <c r="X39" s="220" t="str">
        <f t="shared" si="0"/>
        <v/>
      </c>
      <c r="Y39" s="186"/>
      <c r="Z39" s="186"/>
      <c r="AA39" s="186"/>
      <c r="AB39" s="186"/>
      <c r="AC39" s="186"/>
      <c r="AD39" s="186"/>
      <c r="AE39" s="186"/>
      <c r="AF39" s="186"/>
      <c r="AG39" s="186"/>
      <c r="AH39" s="186"/>
      <c r="AI39" s="186"/>
      <c r="AJ39" s="186"/>
      <c r="AK39" s="186"/>
      <c r="AL39" s="186"/>
      <c r="AM39" s="186"/>
      <c r="AN39" s="186"/>
      <c r="AO39" s="186"/>
      <c r="AP39" s="186"/>
      <c r="AQ39" s="186"/>
      <c r="AR39" s="186"/>
      <c r="AS39" s="186"/>
      <c r="AT39" s="186"/>
      <c r="AU39" s="186"/>
      <c r="AV39" s="186"/>
      <c r="AW39" s="186"/>
      <c r="AX39" s="186"/>
      <c r="AY39" s="186"/>
      <c r="AZ39" s="186"/>
    </row>
    <row r="40" spans="1:52" x14ac:dyDescent="0.2">
      <c r="A40" s="186"/>
      <c r="B40" s="213">
        <v>36</v>
      </c>
      <c r="C40" s="185" t="str">
        <f>IFERROR(INDEX(Table_Prescript_Meas[Measure Number], MATCH(E40, Table_Prescript_Meas[Measure Description], 0)), "")</f>
        <v/>
      </c>
      <c r="D40" s="222"/>
      <c r="E40" s="223"/>
      <c r="F40" s="185" t="str">
        <f>IFERROR(INDEX(Table_Prescript_Meas[Units], MATCH(Table_PrescriptLights_Input[[#This Row],[Measure number]], Table_Prescript_Meas[Measure Number], 0)), "")</f>
        <v/>
      </c>
      <c r="G40" s="214"/>
      <c r="H40" s="215"/>
      <c r="I40" s="215"/>
      <c r="J40"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40"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40" s="214"/>
      <c r="M40" s="214"/>
      <c r="N40" s="217"/>
      <c r="O40" s="217"/>
      <c r="P40" s="218"/>
      <c r="Q40"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40" s="219" t="str">
        <f>IF(Table_PrescriptLights_Input[[#This Row],[Unit capacity (tons)]]="","",IFERROR(Table_PrescriptLights_Input[[#This Row],[Per-unit incentive]],""))</f>
        <v/>
      </c>
      <c r="S40"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40"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40" s="219" t="str">
        <f>IFERROR(Table_PrescriptLights_Input[[#This Row],[Energy savings (kWh)]]*Input_AvgkWhRate, "")</f>
        <v/>
      </c>
      <c r="V40" s="219" t="str">
        <f>IF(Table_PrescriptLights_Input[[#This Row],[Unit capacity (tons)]]="", "",Table_PrescriptLights_Input[[#This Row],[Total equipment + labor cost]])</f>
        <v/>
      </c>
      <c r="W40" s="219" t="str">
        <f>IFERROR(Table_PrescriptLights_Input[[#This Row],[Gross measure cost]]-Table_PrescriptLights_Input[[#This Row],[Estimated incentive]], "")</f>
        <v/>
      </c>
      <c r="X40" s="220" t="str">
        <f t="shared" si="0"/>
        <v/>
      </c>
      <c r="Y40" s="186"/>
      <c r="Z40" s="186"/>
      <c r="AA40" s="186"/>
      <c r="AB40" s="186"/>
      <c r="AC40" s="186"/>
      <c r="AD40" s="186"/>
      <c r="AE40" s="186"/>
      <c r="AF40" s="186"/>
      <c r="AG40" s="186"/>
      <c r="AH40" s="186"/>
      <c r="AI40" s="186"/>
      <c r="AJ40" s="186"/>
      <c r="AK40" s="186"/>
      <c r="AL40" s="186"/>
      <c r="AM40" s="186"/>
      <c r="AN40" s="186"/>
      <c r="AO40" s="186"/>
      <c r="AP40" s="186"/>
      <c r="AQ40" s="186"/>
      <c r="AR40" s="186"/>
      <c r="AS40" s="186"/>
      <c r="AT40" s="186"/>
      <c r="AU40" s="186"/>
      <c r="AV40" s="186"/>
      <c r="AW40" s="186"/>
      <c r="AX40" s="186"/>
      <c r="AY40" s="186"/>
      <c r="AZ40" s="186"/>
    </row>
    <row r="41" spans="1:52" x14ac:dyDescent="0.2">
      <c r="A41" s="186"/>
      <c r="B41" s="213">
        <v>37</v>
      </c>
      <c r="C41" s="185" t="str">
        <f>IFERROR(INDEX(Table_Prescript_Meas[Measure Number], MATCH(E41, Table_Prescript_Meas[Measure Description], 0)), "")</f>
        <v/>
      </c>
      <c r="D41" s="222"/>
      <c r="E41" s="223"/>
      <c r="F41" s="185" t="str">
        <f>IFERROR(INDEX(Table_Prescript_Meas[Units], MATCH(Table_PrescriptLights_Input[[#This Row],[Measure number]], Table_Prescript_Meas[Measure Number], 0)), "")</f>
        <v/>
      </c>
      <c r="G41" s="214"/>
      <c r="H41" s="215"/>
      <c r="I41" s="215"/>
      <c r="J41"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41"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41" s="214"/>
      <c r="M41" s="214"/>
      <c r="N41" s="217"/>
      <c r="O41" s="217"/>
      <c r="P41" s="218"/>
      <c r="Q41"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41" s="219" t="str">
        <f>IF(Table_PrescriptLights_Input[[#This Row],[Unit capacity (tons)]]="","",IFERROR(Table_PrescriptLights_Input[[#This Row],[Per-unit incentive]],""))</f>
        <v/>
      </c>
      <c r="S41"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41"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41" s="219" t="str">
        <f>IFERROR(Table_PrescriptLights_Input[[#This Row],[Energy savings (kWh)]]*Input_AvgkWhRate, "")</f>
        <v/>
      </c>
      <c r="V41" s="219" t="str">
        <f>IF(Table_PrescriptLights_Input[[#This Row],[Unit capacity (tons)]]="", "",Table_PrescriptLights_Input[[#This Row],[Total equipment + labor cost]])</f>
        <v/>
      </c>
      <c r="W41" s="219" t="str">
        <f>IFERROR(Table_PrescriptLights_Input[[#This Row],[Gross measure cost]]-Table_PrescriptLights_Input[[#This Row],[Estimated incentive]], "")</f>
        <v/>
      </c>
      <c r="X41" s="220" t="str">
        <f t="shared" si="0"/>
        <v/>
      </c>
      <c r="Y41" s="186"/>
      <c r="Z41" s="186"/>
      <c r="AA41" s="186"/>
      <c r="AB41" s="186"/>
      <c r="AC41" s="186"/>
      <c r="AD41" s="186"/>
      <c r="AE41" s="186"/>
      <c r="AF41" s="186"/>
      <c r="AG41" s="186"/>
      <c r="AH41" s="186"/>
      <c r="AI41" s="186"/>
      <c r="AJ41" s="186"/>
      <c r="AK41" s="186"/>
      <c r="AL41" s="186"/>
      <c r="AM41" s="186"/>
      <c r="AN41" s="186"/>
      <c r="AO41" s="186"/>
      <c r="AP41" s="186"/>
      <c r="AQ41" s="186"/>
      <c r="AR41" s="186"/>
      <c r="AS41" s="186"/>
      <c r="AT41" s="186"/>
      <c r="AU41" s="186"/>
      <c r="AV41" s="186"/>
      <c r="AW41" s="186"/>
      <c r="AX41" s="186"/>
      <c r="AY41" s="186"/>
      <c r="AZ41" s="186"/>
    </row>
    <row r="42" spans="1:52" x14ac:dyDescent="0.2">
      <c r="A42" s="186"/>
      <c r="B42" s="213">
        <v>38</v>
      </c>
      <c r="C42" s="185" t="str">
        <f>IFERROR(INDEX(Table_Prescript_Meas[Measure Number], MATCH(E42, Table_Prescript_Meas[Measure Description], 0)), "")</f>
        <v/>
      </c>
      <c r="D42" s="222"/>
      <c r="E42" s="223"/>
      <c r="F42" s="185" t="str">
        <f>IFERROR(INDEX(Table_Prescript_Meas[Units], MATCH(Table_PrescriptLights_Input[[#This Row],[Measure number]], Table_Prescript_Meas[Measure Number], 0)), "")</f>
        <v/>
      </c>
      <c r="G42" s="214"/>
      <c r="H42" s="215"/>
      <c r="I42" s="215"/>
      <c r="J42"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42"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42" s="214"/>
      <c r="M42" s="214"/>
      <c r="N42" s="217"/>
      <c r="O42" s="217"/>
      <c r="P42" s="218"/>
      <c r="Q42"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42" s="219" t="str">
        <f>IF(Table_PrescriptLights_Input[[#This Row],[Unit capacity (tons)]]="","",IFERROR(Table_PrescriptLights_Input[[#This Row],[Per-unit incentive]],""))</f>
        <v/>
      </c>
      <c r="S42"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42"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42" s="219" t="str">
        <f>IFERROR(Table_PrescriptLights_Input[[#This Row],[Energy savings (kWh)]]*Input_AvgkWhRate, "")</f>
        <v/>
      </c>
      <c r="V42" s="219" t="str">
        <f>IF(Table_PrescriptLights_Input[[#This Row],[Unit capacity (tons)]]="", "",Table_PrescriptLights_Input[[#This Row],[Total equipment + labor cost]])</f>
        <v/>
      </c>
      <c r="W42" s="219" t="str">
        <f>IFERROR(Table_PrescriptLights_Input[[#This Row],[Gross measure cost]]-Table_PrescriptLights_Input[[#This Row],[Estimated incentive]], "")</f>
        <v/>
      </c>
      <c r="X42" s="220" t="str">
        <f t="shared" si="0"/>
        <v/>
      </c>
      <c r="Y42" s="186"/>
      <c r="Z42" s="186"/>
      <c r="AA42" s="186"/>
      <c r="AB42" s="186"/>
      <c r="AC42" s="186"/>
      <c r="AD42" s="186"/>
      <c r="AE42" s="186"/>
      <c r="AF42" s="186"/>
      <c r="AG42" s="186"/>
      <c r="AH42" s="186"/>
      <c r="AI42" s="186"/>
      <c r="AJ42" s="186"/>
      <c r="AK42" s="186"/>
      <c r="AL42" s="186"/>
      <c r="AM42" s="186"/>
      <c r="AN42" s="186"/>
      <c r="AO42" s="186"/>
      <c r="AP42" s="186"/>
      <c r="AQ42" s="186"/>
      <c r="AR42" s="186"/>
      <c r="AS42" s="186"/>
      <c r="AT42" s="186"/>
      <c r="AU42" s="186"/>
      <c r="AV42" s="186"/>
      <c r="AW42" s="186"/>
      <c r="AX42" s="186"/>
      <c r="AY42" s="186"/>
      <c r="AZ42" s="186"/>
    </row>
    <row r="43" spans="1:52" x14ac:dyDescent="0.2">
      <c r="A43" s="186"/>
      <c r="B43" s="213">
        <v>39</v>
      </c>
      <c r="C43" s="185" t="str">
        <f>IFERROR(INDEX(Table_Prescript_Meas[Measure Number], MATCH(E43, Table_Prescript_Meas[Measure Description], 0)), "")</f>
        <v/>
      </c>
      <c r="D43" s="222"/>
      <c r="E43" s="223"/>
      <c r="F43" s="185" t="str">
        <f>IFERROR(INDEX(Table_Prescript_Meas[Units], MATCH(Table_PrescriptLights_Input[[#This Row],[Measure number]], Table_Prescript_Meas[Measure Number], 0)), "")</f>
        <v/>
      </c>
      <c r="G43" s="214"/>
      <c r="H43" s="215"/>
      <c r="I43" s="215"/>
      <c r="J43"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43"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43" s="214"/>
      <c r="M43" s="214"/>
      <c r="N43" s="217"/>
      <c r="O43" s="217"/>
      <c r="P43" s="218"/>
      <c r="Q43"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43" s="219" t="str">
        <f>IF(Table_PrescriptLights_Input[[#This Row],[Unit capacity (tons)]]="","",IFERROR(Table_PrescriptLights_Input[[#This Row],[Per-unit incentive]],""))</f>
        <v/>
      </c>
      <c r="S43"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43"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43" s="219" t="str">
        <f>IFERROR(Table_PrescriptLights_Input[[#This Row],[Energy savings (kWh)]]*Input_AvgkWhRate, "")</f>
        <v/>
      </c>
      <c r="V43" s="219" t="str">
        <f>IF(Table_PrescriptLights_Input[[#This Row],[Unit capacity (tons)]]="", "",Table_PrescriptLights_Input[[#This Row],[Total equipment + labor cost]])</f>
        <v/>
      </c>
      <c r="W43" s="219" t="str">
        <f>IFERROR(Table_PrescriptLights_Input[[#This Row],[Gross measure cost]]-Table_PrescriptLights_Input[[#This Row],[Estimated incentive]], "")</f>
        <v/>
      </c>
      <c r="X43" s="220" t="str">
        <f t="shared" si="0"/>
        <v/>
      </c>
      <c r="Y43" s="186"/>
      <c r="Z43" s="186"/>
      <c r="AA43" s="186"/>
      <c r="AB43" s="186"/>
      <c r="AC43" s="186"/>
      <c r="AD43" s="186"/>
      <c r="AE43" s="186"/>
      <c r="AF43" s="186"/>
      <c r="AG43" s="186"/>
      <c r="AH43" s="186"/>
      <c r="AI43" s="186"/>
      <c r="AJ43" s="186"/>
      <c r="AK43" s="186"/>
      <c r="AL43" s="186"/>
      <c r="AM43" s="186"/>
      <c r="AN43" s="186"/>
      <c r="AO43" s="186"/>
      <c r="AP43" s="186"/>
      <c r="AQ43" s="186"/>
      <c r="AR43" s="186"/>
      <c r="AS43" s="186"/>
      <c r="AT43" s="186"/>
      <c r="AU43" s="186"/>
      <c r="AV43" s="186"/>
      <c r="AW43" s="186"/>
      <c r="AX43" s="186"/>
      <c r="AY43" s="186"/>
      <c r="AZ43" s="186"/>
    </row>
    <row r="44" spans="1:52" x14ac:dyDescent="0.2">
      <c r="A44" s="186"/>
      <c r="B44" s="213">
        <v>40</v>
      </c>
      <c r="C44" s="185" t="str">
        <f>IFERROR(INDEX(Table_Prescript_Meas[Measure Number], MATCH(E44, Table_Prescript_Meas[Measure Description], 0)), "")</f>
        <v/>
      </c>
      <c r="D44" s="222"/>
      <c r="E44" s="223"/>
      <c r="F44" s="185" t="str">
        <f>IFERROR(INDEX(Table_Prescript_Meas[Units], MATCH(Table_PrescriptLights_Input[[#This Row],[Measure number]], Table_Prescript_Meas[Measure Number], 0)), "")</f>
        <v/>
      </c>
      <c r="G44" s="214"/>
      <c r="H44" s="215"/>
      <c r="I44" s="215"/>
      <c r="J44"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44"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44" s="214"/>
      <c r="M44" s="214"/>
      <c r="N44" s="217"/>
      <c r="O44" s="217"/>
      <c r="P44" s="218"/>
      <c r="Q44"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44" s="219" t="str">
        <f>IF(Table_PrescriptLights_Input[[#This Row],[Unit capacity (tons)]]="","",IFERROR(Table_PrescriptLights_Input[[#This Row],[Per-unit incentive]],""))</f>
        <v/>
      </c>
      <c r="S44"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44"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44" s="219" t="str">
        <f>IFERROR(Table_PrescriptLights_Input[[#This Row],[Energy savings (kWh)]]*Input_AvgkWhRate, "")</f>
        <v/>
      </c>
      <c r="V44" s="219" t="str">
        <f>IF(Table_PrescriptLights_Input[[#This Row],[Unit capacity (tons)]]="", "",Table_PrescriptLights_Input[[#This Row],[Total equipment + labor cost]])</f>
        <v/>
      </c>
      <c r="W44" s="219" t="str">
        <f>IFERROR(Table_PrescriptLights_Input[[#This Row],[Gross measure cost]]-Table_PrescriptLights_Input[[#This Row],[Estimated incentive]], "")</f>
        <v/>
      </c>
      <c r="X44" s="220" t="str">
        <f t="shared" si="0"/>
        <v/>
      </c>
      <c r="Y44" s="186"/>
      <c r="Z44" s="186"/>
      <c r="AA44" s="186"/>
      <c r="AB44" s="186"/>
      <c r="AC44" s="186"/>
      <c r="AD44" s="186"/>
      <c r="AE44" s="186"/>
      <c r="AF44" s="186"/>
      <c r="AG44" s="186"/>
      <c r="AH44" s="186"/>
      <c r="AI44" s="186"/>
      <c r="AJ44" s="186"/>
      <c r="AK44" s="186"/>
      <c r="AL44" s="186"/>
      <c r="AM44" s="186"/>
      <c r="AN44" s="186"/>
      <c r="AO44" s="186"/>
      <c r="AP44" s="186"/>
      <c r="AQ44" s="186"/>
      <c r="AR44" s="186"/>
      <c r="AS44" s="186"/>
      <c r="AT44" s="186"/>
      <c r="AU44" s="186"/>
      <c r="AV44" s="186"/>
      <c r="AW44" s="186"/>
      <c r="AX44" s="186"/>
      <c r="AY44" s="186"/>
      <c r="AZ44" s="186"/>
    </row>
    <row r="45" spans="1:52" x14ac:dyDescent="0.2">
      <c r="A45" s="186"/>
      <c r="B45" s="213">
        <v>41</v>
      </c>
      <c r="C45" s="185" t="str">
        <f>IFERROR(INDEX(Table_Prescript_Meas[Measure Number], MATCH(E45, Table_Prescript_Meas[Measure Description], 0)), "")</f>
        <v/>
      </c>
      <c r="D45" s="222"/>
      <c r="E45" s="223"/>
      <c r="F45" s="185" t="str">
        <f>IFERROR(INDEX(Table_Prescript_Meas[Units], MATCH(Table_PrescriptLights_Input[[#This Row],[Measure number]], Table_Prescript_Meas[Measure Number], 0)), "")</f>
        <v/>
      </c>
      <c r="G45" s="214"/>
      <c r="H45" s="215"/>
      <c r="I45" s="215"/>
      <c r="J45"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45"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45" s="214"/>
      <c r="M45" s="214"/>
      <c r="N45" s="217"/>
      <c r="O45" s="217"/>
      <c r="P45" s="218"/>
      <c r="Q45"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45" s="219" t="str">
        <f>IF(Table_PrescriptLights_Input[[#This Row],[Unit capacity (tons)]]="","",IFERROR(Table_PrescriptLights_Input[[#This Row],[Per-unit incentive]],""))</f>
        <v/>
      </c>
      <c r="S45"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45"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45" s="219" t="str">
        <f>IFERROR(Table_PrescriptLights_Input[[#This Row],[Energy savings (kWh)]]*Input_AvgkWhRate, "")</f>
        <v/>
      </c>
      <c r="V45" s="219" t="str">
        <f>IF(Table_PrescriptLights_Input[[#This Row],[Unit capacity (tons)]]="", "",Table_PrescriptLights_Input[[#This Row],[Total equipment + labor cost]])</f>
        <v/>
      </c>
      <c r="W45" s="219" t="str">
        <f>IFERROR(Table_PrescriptLights_Input[[#This Row],[Gross measure cost]]-Table_PrescriptLights_Input[[#This Row],[Estimated incentive]], "")</f>
        <v/>
      </c>
      <c r="X45" s="220" t="str">
        <f t="shared" si="0"/>
        <v/>
      </c>
      <c r="Y45" s="186"/>
      <c r="Z45" s="186"/>
      <c r="AA45" s="186"/>
      <c r="AB45" s="186"/>
      <c r="AC45" s="186"/>
      <c r="AD45" s="186"/>
      <c r="AE45" s="186"/>
      <c r="AF45" s="186"/>
      <c r="AG45" s="186"/>
      <c r="AH45" s="186"/>
      <c r="AI45" s="186"/>
      <c r="AJ45" s="186"/>
      <c r="AK45" s="186"/>
      <c r="AL45" s="186"/>
      <c r="AM45" s="186"/>
      <c r="AN45" s="186"/>
      <c r="AO45" s="186"/>
      <c r="AP45" s="186"/>
      <c r="AQ45" s="186"/>
      <c r="AR45" s="186"/>
      <c r="AS45" s="186"/>
      <c r="AT45" s="186"/>
      <c r="AU45" s="186"/>
      <c r="AV45" s="186"/>
      <c r="AW45" s="186"/>
      <c r="AX45" s="186"/>
      <c r="AY45" s="186"/>
      <c r="AZ45" s="186"/>
    </row>
    <row r="46" spans="1:52" x14ac:dyDescent="0.2">
      <c r="A46" s="186"/>
      <c r="B46" s="213">
        <v>42</v>
      </c>
      <c r="C46" s="185" t="str">
        <f>IFERROR(INDEX(Table_Prescript_Meas[Measure Number], MATCH(E46, Table_Prescript_Meas[Measure Description], 0)), "")</f>
        <v/>
      </c>
      <c r="D46" s="222"/>
      <c r="E46" s="223"/>
      <c r="F46" s="185" t="str">
        <f>IFERROR(INDEX(Table_Prescript_Meas[Units], MATCH(Table_PrescriptLights_Input[[#This Row],[Measure number]], Table_Prescript_Meas[Measure Number], 0)), "")</f>
        <v/>
      </c>
      <c r="G46" s="214"/>
      <c r="H46" s="215"/>
      <c r="I46" s="215"/>
      <c r="J46"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46"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46" s="214"/>
      <c r="M46" s="214"/>
      <c r="N46" s="217"/>
      <c r="O46" s="217"/>
      <c r="P46" s="218"/>
      <c r="Q46"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46" s="219" t="str">
        <f>IF(Table_PrescriptLights_Input[[#This Row],[Unit capacity (tons)]]="","",IFERROR(Table_PrescriptLights_Input[[#This Row],[Per-unit incentive]],""))</f>
        <v/>
      </c>
      <c r="S46"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46"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46" s="219" t="str">
        <f>IFERROR(Table_PrescriptLights_Input[[#This Row],[Energy savings (kWh)]]*Input_AvgkWhRate, "")</f>
        <v/>
      </c>
      <c r="V46" s="219" t="str">
        <f>IF(Table_PrescriptLights_Input[[#This Row],[Unit capacity (tons)]]="", "",Table_PrescriptLights_Input[[#This Row],[Total equipment + labor cost]])</f>
        <v/>
      </c>
      <c r="W46" s="219" t="str">
        <f>IFERROR(Table_PrescriptLights_Input[[#This Row],[Gross measure cost]]-Table_PrescriptLights_Input[[#This Row],[Estimated incentive]], "")</f>
        <v/>
      </c>
      <c r="X46" s="220" t="str">
        <f t="shared" si="0"/>
        <v/>
      </c>
      <c r="Y46" s="186"/>
      <c r="Z46" s="186"/>
      <c r="AA46" s="186"/>
      <c r="AB46" s="186"/>
      <c r="AC46" s="186"/>
      <c r="AD46" s="186"/>
      <c r="AE46" s="186"/>
      <c r="AF46" s="186"/>
      <c r="AG46" s="186"/>
      <c r="AH46" s="186"/>
      <c r="AI46" s="186"/>
      <c r="AJ46" s="186"/>
      <c r="AK46" s="186"/>
      <c r="AL46" s="186"/>
      <c r="AM46" s="186"/>
      <c r="AN46" s="186"/>
      <c r="AO46" s="186"/>
      <c r="AP46" s="186"/>
      <c r="AQ46" s="186"/>
      <c r="AR46" s="186"/>
      <c r="AS46" s="186"/>
      <c r="AT46" s="186"/>
      <c r="AU46" s="186"/>
      <c r="AV46" s="186"/>
      <c r="AW46" s="186"/>
      <c r="AX46" s="186"/>
      <c r="AY46" s="186"/>
      <c r="AZ46" s="186"/>
    </row>
    <row r="47" spans="1:52" x14ac:dyDescent="0.2">
      <c r="A47" s="186"/>
      <c r="B47" s="213">
        <v>43</v>
      </c>
      <c r="C47" s="185" t="str">
        <f>IFERROR(INDEX(Table_Prescript_Meas[Measure Number], MATCH(E47, Table_Prescript_Meas[Measure Description], 0)), "")</f>
        <v/>
      </c>
      <c r="D47" s="222"/>
      <c r="E47" s="223"/>
      <c r="F47" s="185" t="str">
        <f>IFERROR(INDEX(Table_Prescript_Meas[Units], MATCH(Table_PrescriptLights_Input[[#This Row],[Measure number]], Table_Prescript_Meas[Measure Number], 0)), "")</f>
        <v/>
      </c>
      <c r="G47" s="214"/>
      <c r="H47" s="215"/>
      <c r="I47" s="215"/>
      <c r="J47"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47"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47" s="214"/>
      <c r="M47" s="214"/>
      <c r="N47" s="217"/>
      <c r="O47" s="217"/>
      <c r="P47" s="218"/>
      <c r="Q47"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47" s="219" t="str">
        <f>IF(Table_PrescriptLights_Input[[#This Row],[Unit capacity (tons)]]="","",IFERROR(Table_PrescriptLights_Input[[#This Row],[Per-unit incentive]],""))</f>
        <v/>
      </c>
      <c r="S47"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47"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47" s="219" t="str">
        <f>IFERROR(Table_PrescriptLights_Input[[#This Row],[Energy savings (kWh)]]*Input_AvgkWhRate, "")</f>
        <v/>
      </c>
      <c r="V47" s="219" t="str">
        <f>IF(Table_PrescriptLights_Input[[#This Row],[Unit capacity (tons)]]="", "",Table_PrescriptLights_Input[[#This Row],[Total equipment + labor cost]])</f>
        <v/>
      </c>
      <c r="W47" s="219" t="str">
        <f>IFERROR(Table_PrescriptLights_Input[[#This Row],[Gross measure cost]]-Table_PrescriptLights_Input[[#This Row],[Estimated incentive]], "")</f>
        <v/>
      </c>
      <c r="X47" s="220" t="str">
        <f t="shared" si="0"/>
        <v/>
      </c>
      <c r="Y47" s="186"/>
      <c r="Z47" s="186"/>
      <c r="AA47" s="186"/>
      <c r="AB47" s="186"/>
      <c r="AC47" s="186"/>
      <c r="AD47" s="186"/>
      <c r="AE47" s="186"/>
      <c r="AF47" s="186"/>
      <c r="AG47" s="186"/>
      <c r="AH47" s="186"/>
      <c r="AI47" s="186"/>
      <c r="AJ47" s="186"/>
      <c r="AK47" s="186"/>
      <c r="AL47" s="186"/>
      <c r="AM47" s="186"/>
      <c r="AN47" s="186"/>
      <c r="AO47" s="186"/>
      <c r="AP47" s="186"/>
      <c r="AQ47" s="186"/>
      <c r="AR47" s="186"/>
      <c r="AS47" s="186"/>
      <c r="AT47" s="186"/>
      <c r="AU47" s="186"/>
      <c r="AV47" s="186"/>
      <c r="AW47" s="186"/>
      <c r="AX47" s="186"/>
      <c r="AY47" s="186"/>
      <c r="AZ47" s="186"/>
    </row>
    <row r="48" spans="1:52" x14ac:dyDescent="0.2">
      <c r="A48" s="186"/>
      <c r="B48" s="213">
        <v>44</v>
      </c>
      <c r="C48" s="185" t="str">
        <f>IFERROR(INDEX(Table_Prescript_Meas[Measure Number], MATCH(E48, Table_Prescript_Meas[Measure Description], 0)), "")</f>
        <v/>
      </c>
      <c r="D48" s="222"/>
      <c r="E48" s="223"/>
      <c r="F48" s="185" t="str">
        <f>IFERROR(INDEX(Table_Prescript_Meas[Units], MATCH(Table_PrescriptLights_Input[[#This Row],[Measure number]], Table_Prescript_Meas[Measure Number], 0)), "")</f>
        <v/>
      </c>
      <c r="G48" s="214"/>
      <c r="H48" s="215"/>
      <c r="I48" s="215"/>
      <c r="J48"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48"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48" s="214"/>
      <c r="M48" s="214"/>
      <c r="N48" s="217"/>
      <c r="O48" s="217"/>
      <c r="P48" s="218"/>
      <c r="Q48"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48" s="219" t="str">
        <f>IF(Table_PrescriptLights_Input[[#This Row],[Unit capacity (tons)]]="","",IFERROR(Table_PrescriptLights_Input[[#This Row],[Per-unit incentive]],""))</f>
        <v/>
      </c>
      <c r="S48"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48"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48" s="219" t="str">
        <f>IFERROR(Table_PrescriptLights_Input[[#This Row],[Energy savings (kWh)]]*Input_AvgkWhRate, "")</f>
        <v/>
      </c>
      <c r="V48" s="219" t="str">
        <f>IF(Table_PrescriptLights_Input[[#This Row],[Unit capacity (tons)]]="", "",Table_PrescriptLights_Input[[#This Row],[Total equipment + labor cost]])</f>
        <v/>
      </c>
      <c r="W48" s="219" t="str">
        <f>IFERROR(Table_PrescriptLights_Input[[#This Row],[Gross measure cost]]-Table_PrescriptLights_Input[[#This Row],[Estimated incentive]], "")</f>
        <v/>
      </c>
      <c r="X48" s="220" t="str">
        <f t="shared" si="0"/>
        <v/>
      </c>
      <c r="Y48" s="186"/>
      <c r="Z48" s="186"/>
      <c r="AA48" s="186"/>
      <c r="AB48" s="186"/>
      <c r="AC48" s="186"/>
      <c r="AD48" s="186"/>
      <c r="AE48" s="186"/>
      <c r="AF48" s="186"/>
      <c r="AG48" s="186"/>
      <c r="AH48" s="186"/>
      <c r="AI48" s="186"/>
      <c r="AJ48" s="186"/>
      <c r="AK48" s="186"/>
      <c r="AL48" s="186"/>
      <c r="AM48" s="186"/>
      <c r="AN48" s="186"/>
      <c r="AO48" s="186"/>
      <c r="AP48" s="186"/>
      <c r="AQ48" s="186"/>
      <c r="AR48" s="186"/>
      <c r="AS48" s="186"/>
      <c r="AT48" s="186"/>
      <c r="AU48" s="186"/>
      <c r="AV48" s="186"/>
      <c r="AW48" s="186"/>
      <c r="AX48" s="186"/>
      <c r="AY48" s="186"/>
      <c r="AZ48" s="186"/>
    </row>
    <row r="49" spans="1:52" x14ac:dyDescent="0.2">
      <c r="A49" s="186"/>
      <c r="B49" s="213">
        <v>45</v>
      </c>
      <c r="C49" s="185" t="str">
        <f>IFERROR(INDEX(Table_Prescript_Meas[Measure Number], MATCH(E49, Table_Prescript_Meas[Measure Description], 0)), "")</f>
        <v/>
      </c>
      <c r="D49" s="222"/>
      <c r="E49" s="223"/>
      <c r="F49" s="185" t="str">
        <f>IFERROR(INDEX(Table_Prescript_Meas[Units], MATCH(Table_PrescriptLights_Input[[#This Row],[Measure number]], Table_Prescript_Meas[Measure Number], 0)), "")</f>
        <v/>
      </c>
      <c r="G49" s="214"/>
      <c r="H49" s="215"/>
      <c r="I49" s="215"/>
      <c r="J49"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49"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49" s="214"/>
      <c r="M49" s="214"/>
      <c r="N49" s="217"/>
      <c r="O49" s="217"/>
      <c r="P49" s="218"/>
      <c r="Q49"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49" s="219" t="str">
        <f>IF(Table_PrescriptLights_Input[[#This Row],[Unit capacity (tons)]]="","",IFERROR(Table_PrescriptLights_Input[[#This Row],[Per-unit incentive]],""))</f>
        <v/>
      </c>
      <c r="S49"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49"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49" s="219" t="str">
        <f>IFERROR(Table_PrescriptLights_Input[[#This Row],[Energy savings (kWh)]]*Input_AvgkWhRate, "")</f>
        <v/>
      </c>
      <c r="V49" s="219" t="str">
        <f>IF(Table_PrescriptLights_Input[[#This Row],[Unit capacity (tons)]]="", "",Table_PrescriptLights_Input[[#This Row],[Total equipment + labor cost]])</f>
        <v/>
      </c>
      <c r="W49" s="219" t="str">
        <f>IFERROR(Table_PrescriptLights_Input[[#This Row],[Gross measure cost]]-Table_PrescriptLights_Input[[#This Row],[Estimated incentive]], "")</f>
        <v/>
      </c>
      <c r="X49" s="220" t="str">
        <f t="shared" si="0"/>
        <v/>
      </c>
      <c r="Y49" s="186"/>
      <c r="Z49" s="186"/>
      <c r="AA49" s="186"/>
      <c r="AB49" s="186"/>
      <c r="AC49" s="186"/>
      <c r="AD49" s="186"/>
      <c r="AE49" s="186"/>
      <c r="AF49" s="186"/>
      <c r="AG49" s="186"/>
      <c r="AH49" s="186"/>
      <c r="AI49" s="186"/>
      <c r="AJ49" s="186"/>
      <c r="AK49" s="186"/>
      <c r="AL49" s="186"/>
      <c r="AM49" s="186"/>
      <c r="AN49" s="186"/>
      <c r="AO49" s="186"/>
      <c r="AP49" s="186"/>
      <c r="AQ49" s="186"/>
      <c r="AR49" s="186"/>
      <c r="AS49" s="186"/>
      <c r="AT49" s="186"/>
      <c r="AU49" s="186"/>
      <c r="AV49" s="186"/>
      <c r="AW49" s="186"/>
      <c r="AX49" s="186"/>
      <c r="AY49" s="186"/>
      <c r="AZ49" s="186"/>
    </row>
    <row r="50" spans="1:52" x14ac:dyDescent="0.2">
      <c r="A50" s="186"/>
      <c r="B50" s="213">
        <v>46</v>
      </c>
      <c r="C50" s="185" t="str">
        <f>IFERROR(INDEX(Table_Prescript_Meas[Measure Number], MATCH(E50, Table_Prescript_Meas[Measure Description], 0)), "")</f>
        <v/>
      </c>
      <c r="D50" s="222"/>
      <c r="E50" s="223"/>
      <c r="F50" s="185" t="str">
        <f>IFERROR(INDEX(Table_Prescript_Meas[Units], MATCH(Table_PrescriptLights_Input[[#This Row],[Measure number]], Table_Prescript_Meas[Measure Number], 0)), "")</f>
        <v/>
      </c>
      <c r="G50" s="214"/>
      <c r="H50" s="215"/>
      <c r="I50" s="215"/>
      <c r="J50"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50"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50" s="214"/>
      <c r="M50" s="214"/>
      <c r="N50" s="217"/>
      <c r="O50" s="217"/>
      <c r="P50" s="218"/>
      <c r="Q50"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50" s="219" t="str">
        <f>IF(Table_PrescriptLights_Input[[#This Row],[Unit capacity (tons)]]="","",IFERROR(Table_PrescriptLights_Input[[#This Row],[Per-unit incentive]],""))</f>
        <v/>
      </c>
      <c r="S50"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50"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50" s="219" t="str">
        <f>IFERROR(Table_PrescriptLights_Input[[#This Row],[Energy savings (kWh)]]*Input_AvgkWhRate, "")</f>
        <v/>
      </c>
      <c r="V50" s="219" t="str">
        <f>IF(Table_PrescriptLights_Input[[#This Row],[Unit capacity (tons)]]="", "",Table_PrescriptLights_Input[[#This Row],[Total equipment + labor cost]])</f>
        <v/>
      </c>
      <c r="W50" s="219" t="str">
        <f>IFERROR(Table_PrescriptLights_Input[[#This Row],[Gross measure cost]]-Table_PrescriptLights_Input[[#This Row],[Estimated incentive]], "")</f>
        <v/>
      </c>
      <c r="X50" s="220" t="str">
        <f t="shared" si="0"/>
        <v/>
      </c>
      <c r="Y50" s="186"/>
      <c r="Z50" s="186"/>
      <c r="AA50" s="186"/>
      <c r="AB50" s="186"/>
      <c r="AC50" s="186"/>
      <c r="AD50" s="186"/>
      <c r="AE50" s="186"/>
      <c r="AF50" s="186"/>
      <c r="AG50" s="186"/>
      <c r="AH50" s="186"/>
      <c r="AI50" s="186"/>
      <c r="AJ50" s="186"/>
      <c r="AK50" s="186"/>
      <c r="AL50" s="186"/>
      <c r="AM50" s="186"/>
      <c r="AN50" s="186"/>
      <c r="AO50" s="186"/>
      <c r="AP50" s="186"/>
      <c r="AQ50" s="186"/>
      <c r="AR50" s="186"/>
      <c r="AS50" s="186"/>
      <c r="AT50" s="186"/>
      <c r="AU50" s="186"/>
      <c r="AV50" s="186"/>
      <c r="AW50" s="186"/>
      <c r="AX50" s="186"/>
      <c r="AY50" s="186"/>
      <c r="AZ50" s="186"/>
    </row>
    <row r="51" spans="1:52" x14ac:dyDescent="0.2">
      <c r="A51" s="186"/>
      <c r="B51" s="213">
        <v>47</v>
      </c>
      <c r="C51" s="185" t="str">
        <f>IFERROR(INDEX(Table_Prescript_Meas[Measure Number], MATCH(E51, Table_Prescript_Meas[Measure Description], 0)), "")</f>
        <v/>
      </c>
      <c r="D51" s="222"/>
      <c r="E51" s="223"/>
      <c r="F51" s="185" t="str">
        <f>IFERROR(INDEX(Table_Prescript_Meas[Units], MATCH(Table_PrescriptLights_Input[[#This Row],[Measure number]], Table_Prescript_Meas[Measure Number], 0)), "")</f>
        <v/>
      </c>
      <c r="G51" s="214"/>
      <c r="H51" s="215"/>
      <c r="I51" s="215"/>
      <c r="J51"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51"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51" s="214"/>
      <c r="M51" s="214"/>
      <c r="N51" s="217"/>
      <c r="O51" s="217"/>
      <c r="P51" s="218"/>
      <c r="Q51"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51" s="219" t="str">
        <f>IF(Table_PrescriptLights_Input[[#This Row],[Unit capacity (tons)]]="","",IFERROR(Table_PrescriptLights_Input[[#This Row],[Per-unit incentive]],""))</f>
        <v/>
      </c>
      <c r="S51"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51"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51" s="219" t="str">
        <f>IFERROR(Table_PrescriptLights_Input[[#This Row],[Energy savings (kWh)]]*Input_AvgkWhRate, "")</f>
        <v/>
      </c>
      <c r="V51" s="219" t="str">
        <f>IF(Table_PrescriptLights_Input[[#This Row],[Unit capacity (tons)]]="", "",Table_PrescriptLights_Input[[#This Row],[Total equipment + labor cost]])</f>
        <v/>
      </c>
      <c r="W51" s="219" t="str">
        <f>IFERROR(Table_PrescriptLights_Input[[#This Row],[Gross measure cost]]-Table_PrescriptLights_Input[[#This Row],[Estimated incentive]], "")</f>
        <v/>
      </c>
      <c r="X51" s="220" t="str">
        <f t="shared" si="0"/>
        <v/>
      </c>
      <c r="Y51" s="186"/>
      <c r="Z51" s="186"/>
      <c r="AA51" s="186"/>
      <c r="AB51" s="186"/>
      <c r="AC51" s="186"/>
      <c r="AD51" s="186"/>
      <c r="AE51" s="186"/>
      <c r="AF51" s="186"/>
      <c r="AG51" s="186"/>
      <c r="AH51" s="186"/>
      <c r="AI51" s="186"/>
      <c r="AJ51" s="186"/>
      <c r="AK51" s="186"/>
      <c r="AL51" s="186"/>
      <c r="AM51" s="186"/>
      <c r="AN51" s="186"/>
      <c r="AO51" s="186"/>
      <c r="AP51" s="186"/>
      <c r="AQ51" s="186"/>
      <c r="AR51" s="186"/>
      <c r="AS51" s="186"/>
      <c r="AT51" s="186"/>
      <c r="AU51" s="186"/>
      <c r="AV51" s="186"/>
      <c r="AW51" s="186"/>
      <c r="AX51" s="186"/>
      <c r="AY51" s="186"/>
      <c r="AZ51" s="186"/>
    </row>
    <row r="52" spans="1:52" x14ac:dyDescent="0.2">
      <c r="A52" s="186"/>
      <c r="B52" s="213">
        <v>48</v>
      </c>
      <c r="C52" s="185" t="str">
        <f>IFERROR(INDEX(Table_Prescript_Meas[Measure Number], MATCH(E52, Table_Prescript_Meas[Measure Description], 0)), "")</f>
        <v/>
      </c>
      <c r="D52" s="222"/>
      <c r="E52" s="223"/>
      <c r="F52" s="185" t="str">
        <f>IFERROR(INDEX(Table_Prescript_Meas[Units], MATCH(Table_PrescriptLights_Input[[#This Row],[Measure number]], Table_Prescript_Meas[Measure Number], 0)), "")</f>
        <v/>
      </c>
      <c r="G52" s="214"/>
      <c r="H52" s="215"/>
      <c r="I52" s="215"/>
      <c r="J52"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52"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52" s="214"/>
      <c r="M52" s="214"/>
      <c r="N52" s="217"/>
      <c r="O52" s="217"/>
      <c r="P52" s="218"/>
      <c r="Q52"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52" s="219" t="str">
        <f>IF(Table_PrescriptLights_Input[[#This Row],[Unit capacity (tons)]]="","",IFERROR(Table_PrescriptLights_Input[[#This Row],[Per-unit incentive]],""))</f>
        <v/>
      </c>
      <c r="S52"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52"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52" s="219" t="str">
        <f>IFERROR(Table_PrescriptLights_Input[[#This Row],[Energy savings (kWh)]]*Input_AvgkWhRate, "")</f>
        <v/>
      </c>
      <c r="V52" s="219" t="str">
        <f>IF(Table_PrescriptLights_Input[[#This Row],[Unit capacity (tons)]]="", "",Table_PrescriptLights_Input[[#This Row],[Total equipment + labor cost]])</f>
        <v/>
      </c>
      <c r="W52" s="219" t="str">
        <f>IFERROR(Table_PrescriptLights_Input[[#This Row],[Gross measure cost]]-Table_PrescriptLights_Input[[#This Row],[Estimated incentive]], "")</f>
        <v/>
      </c>
      <c r="X52" s="220" t="str">
        <f t="shared" si="0"/>
        <v/>
      </c>
      <c r="Y52" s="186"/>
      <c r="Z52" s="186"/>
      <c r="AA52" s="186"/>
      <c r="AB52" s="186"/>
      <c r="AC52" s="186"/>
      <c r="AD52" s="186"/>
      <c r="AE52" s="186"/>
      <c r="AF52" s="186"/>
      <c r="AG52" s="186"/>
      <c r="AH52" s="186"/>
      <c r="AI52" s="186"/>
      <c r="AJ52" s="186"/>
      <c r="AK52" s="186"/>
      <c r="AL52" s="186"/>
      <c r="AM52" s="186"/>
      <c r="AN52" s="186"/>
      <c r="AO52" s="186"/>
      <c r="AP52" s="186"/>
      <c r="AQ52" s="186"/>
      <c r="AR52" s="186"/>
      <c r="AS52" s="186"/>
      <c r="AT52" s="186"/>
      <c r="AU52" s="186"/>
      <c r="AV52" s="186"/>
      <c r="AW52" s="186"/>
      <c r="AX52" s="186"/>
      <c r="AY52" s="186"/>
      <c r="AZ52" s="186"/>
    </row>
    <row r="53" spans="1:52" x14ac:dyDescent="0.2">
      <c r="A53" s="186"/>
      <c r="B53" s="213">
        <v>49</v>
      </c>
      <c r="C53" s="185" t="str">
        <f>IFERROR(INDEX(Table_Prescript_Meas[Measure Number], MATCH(E53, Table_Prescript_Meas[Measure Description], 0)), "")</f>
        <v/>
      </c>
      <c r="D53" s="222"/>
      <c r="E53" s="223"/>
      <c r="F53" s="185" t="str">
        <f>IFERROR(INDEX(Table_Prescript_Meas[Units], MATCH(Table_PrescriptLights_Input[[#This Row],[Measure number]], Table_Prescript_Meas[Measure Number], 0)), "")</f>
        <v/>
      </c>
      <c r="G53" s="214"/>
      <c r="H53" s="215"/>
      <c r="I53" s="215"/>
      <c r="J53"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53"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53" s="214"/>
      <c r="M53" s="214"/>
      <c r="N53" s="217"/>
      <c r="O53" s="217"/>
      <c r="P53" s="218"/>
      <c r="Q53"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53" s="219" t="str">
        <f>IF(Table_PrescriptLights_Input[[#This Row],[Unit capacity (tons)]]="","",IFERROR(Table_PrescriptLights_Input[[#This Row],[Per-unit incentive]],""))</f>
        <v/>
      </c>
      <c r="S53"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53"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53" s="219" t="str">
        <f>IFERROR(Table_PrescriptLights_Input[[#This Row],[Energy savings (kWh)]]*Input_AvgkWhRate, "")</f>
        <v/>
      </c>
      <c r="V53" s="219" t="str">
        <f>IF(Table_PrescriptLights_Input[[#This Row],[Unit capacity (tons)]]="", "",Table_PrescriptLights_Input[[#This Row],[Total equipment + labor cost]])</f>
        <v/>
      </c>
      <c r="W53" s="219" t="str">
        <f>IFERROR(Table_PrescriptLights_Input[[#This Row],[Gross measure cost]]-Table_PrescriptLights_Input[[#This Row],[Estimated incentive]], "")</f>
        <v/>
      </c>
      <c r="X53" s="220" t="str">
        <f t="shared" si="0"/>
        <v/>
      </c>
      <c r="Y53" s="186"/>
      <c r="Z53" s="186"/>
      <c r="AA53" s="186"/>
      <c r="AB53" s="186"/>
      <c r="AC53" s="186"/>
      <c r="AD53" s="186"/>
      <c r="AE53" s="186"/>
      <c r="AF53" s="186"/>
      <c r="AG53" s="186"/>
      <c r="AH53" s="186"/>
      <c r="AI53" s="186"/>
      <c r="AJ53" s="186"/>
      <c r="AK53" s="186"/>
      <c r="AL53" s="186"/>
      <c r="AM53" s="186"/>
      <c r="AN53" s="186"/>
      <c r="AO53" s="186"/>
      <c r="AP53" s="186"/>
      <c r="AQ53" s="186"/>
      <c r="AR53" s="186"/>
      <c r="AS53" s="186"/>
      <c r="AT53" s="186"/>
      <c r="AU53" s="186"/>
      <c r="AV53" s="186"/>
      <c r="AW53" s="186"/>
      <c r="AX53" s="186"/>
      <c r="AY53" s="186"/>
      <c r="AZ53" s="186"/>
    </row>
    <row r="54" spans="1:52" x14ac:dyDescent="0.2">
      <c r="A54" s="186"/>
      <c r="B54" s="213">
        <v>50</v>
      </c>
      <c r="C54" s="185" t="str">
        <f>IFERROR(INDEX(Table_Prescript_Meas[Measure Number], MATCH(E54, Table_Prescript_Meas[Measure Description], 0)), "")</f>
        <v/>
      </c>
      <c r="D54" s="222"/>
      <c r="E54" s="223"/>
      <c r="F54" s="185" t="str">
        <f>IFERROR(INDEX(Table_Prescript_Meas[Units], MATCH(Table_PrescriptLights_Input[[#This Row],[Measure number]], Table_Prescript_Meas[Measure Number], 0)), "")</f>
        <v/>
      </c>
      <c r="G54" s="214"/>
      <c r="H54" s="215"/>
      <c r="I54" s="215"/>
      <c r="J54"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54"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54" s="214"/>
      <c r="M54" s="214"/>
      <c r="N54" s="217"/>
      <c r="O54" s="217"/>
      <c r="P54" s="218"/>
      <c r="Q54"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54" s="219" t="str">
        <f>IF(Table_PrescriptLights_Input[[#This Row],[Unit capacity (tons)]]="","",IFERROR(Table_PrescriptLights_Input[[#This Row],[Per-unit incentive]],""))</f>
        <v/>
      </c>
      <c r="S54"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54"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54" s="219" t="str">
        <f>IFERROR(Table_PrescriptLights_Input[[#This Row],[Energy savings (kWh)]]*Input_AvgkWhRate, "")</f>
        <v/>
      </c>
      <c r="V54" s="219" t="str">
        <f>IF(Table_PrescriptLights_Input[[#This Row],[Unit capacity (tons)]]="", "",Table_PrescriptLights_Input[[#This Row],[Total equipment + labor cost]])</f>
        <v/>
      </c>
      <c r="W54" s="219" t="str">
        <f>IFERROR(Table_PrescriptLights_Input[[#This Row],[Gross measure cost]]-Table_PrescriptLights_Input[[#This Row],[Estimated incentive]], "")</f>
        <v/>
      </c>
      <c r="X54" s="220" t="str">
        <f t="shared" si="0"/>
        <v/>
      </c>
      <c r="Y54" s="186"/>
      <c r="Z54" s="186"/>
      <c r="AA54" s="186"/>
      <c r="AB54" s="186"/>
      <c r="AC54" s="186"/>
      <c r="AD54" s="186"/>
      <c r="AE54" s="186"/>
      <c r="AF54" s="186"/>
      <c r="AG54" s="186"/>
      <c r="AH54" s="186"/>
      <c r="AI54" s="186"/>
      <c r="AJ54" s="186"/>
      <c r="AK54" s="186"/>
      <c r="AL54" s="186"/>
      <c r="AM54" s="186"/>
      <c r="AN54" s="186"/>
      <c r="AO54" s="186"/>
      <c r="AP54" s="186"/>
      <c r="AQ54" s="186"/>
      <c r="AR54" s="186"/>
      <c r="AS54" s="186"/>
      <c r="AT54" s="186"/>
      <c r="AU54" s="186"/>
      <c r="AV54" s="186"/>
      <c r="AW54" s="186"/>
      <c r="AX54" s="186"/>
      <c r="AY54" s="186"/>
      <c r="AZ54" s="186"/>
    </row>
    <row r="55" spans="1:52" x14ac:dyDescent="0.2">
      <c r="A55" s="186"/>
      <c r="Y55" s="186"/>
      <c r="Z55" s="186"/>
      <c r="AA55" s="186"/>
      <c r="AB55" s="186"/>
      <c r="AC55" s="186"/>
      <c r="AD55" s="186"/>
      <c r="AE55" s="186"/>
      <c r="AF55" s="186"/>
      <c r="AG55" s="186"/>
      <c r="AH55" s="186"/>
      <c r="AI55" s="186"/>
      <c r="AJ55" s="186"/>
      <c r="AK55" s="186"/>
      <c r="AL55" s="186"/>
      <c r="AM55" s="186"/>
      <c r="AN55" s="186"/>
      <c r="AO55" s="186"/>
      <c r="AP55" s="186"/>
      <c r="AQ55" s="186"/>
      <c r="AR55" s="186"/>
      <c r="AS55" s="186"/>
      <c r="AT55" s="186"/>
      <c r="AU55" s="186"/>
      <c r="AV55" s="186"/>
      <c r="AW55" s="186"/>
      <c r="AX55" s="186"/>
      <c r="AY55" s="186"/>
      <c r="AZ55" s="186"/>
    </row>
    <row r="56" spans="1:52" x14ac:dyDescent="0.2">
      <c r="F56" s="183"/>
    </row>
    <row r="57" spans="1:52" x14ac:dyDescent="0.2">
      <c r="B57" s="183" t="s">
        <v>24</v>
      </c>
      <c r="F57" s="183"/>
    </row>
    <row r="58" spans="1:52" x14ac:dyDescent="0.2">
      <c r="B58" s="183" t="str">
        <f>Value_Application_Version</f>
        <v>Version 2.1</v>
      </c>
      <c r="F58" s="183"/>
    </row>
    <row r="59" spans="1:52" x14ac:dyDescent="0.2">
      <c r="F59" s="183"/>
    </row>
    <row r="60" spans="1:52" x14ac:dyDescent="0.2">
      <c r="A60" s="186"/>
      <c r="Y60" s="186"/>
      <c r="Z60" s="186"/>
      <c r="AA60" s="186"/>
      <c r="AB60" s="186"/>
      <c r="AC60" s="186"/>
      <c r="AD60" s="186"/>
      <c r="AE60" s="186"/>
      <c r="AF60" s="186"/>
      <c r="AG60" s="186"/>
      <c r="AH60" s="186"/>
      <c r="AI60" s="186"/>
      <c r="AJ60" s="186"/>
      <c r="AK60" s="186"/>
      <c r="AL60" s="186"/>
      <c r="AM60" s="186"/>
      <c r="AN60" s="186"/>
      <c r="AO60" s="186"/>
      <c r="AP60" s="186"/>
      <c r="AQ60" s="186"/>
      <c r="AR60" s="186"/>
      <c r="AS60" s="186"/>
      <c r="AT60" s="186"/>
      <c r="AU60" s="186"/>
      <c r="AV60" s="186"/>
      <c r="AW60" s="186"/>
      <c r="AX60" s="186"/>
      <c r="AY60" s="186"/>
      <c r="AZ60" s="186"/>
    </row>
    <row r="61" spans="1:52" x14ac:dyDescent="0.2">
      <c r="A61" s="186"/>
      <c r="Y61" s="186"/>
      <c r="Z61" s="186"/>
      <c r="AA61" s="186"/>
      <c r="AB61" s="186"/>
      <c r="AC61" s="186"/>
      <c r="AD61" s="186"/>
      <c r="AE61" s="186"/>
      <c r="AF61" s="186"/>
      <c r="AG61" s="186"/>
      <c r="AH61" s="186"/>
      <c r="AI61" s="186"/>
      <c r="AJ61" s="186"/>
      <c r="AK61" s="186"/>
      <c r="AL61" s="186"/>
      <c r="AM61" s="186"/>
      <c r="AN61" s="186"/>
      <c r="AO61" s="186"/>
      <c r="AP61" s="186"/>
      <c r="AQ61" s="186"/>
      <c r="AR61" s="186"/>
      <c r="AS61" s="186"/>
      <c r="AT61" s="186"/>
      <c r="AU61" s="186"/>
      <c r="AV61" s="186"/>
      <c r="AW61" s="186"/>
      <c r="AX61" s="186"/>
      <c r="AY61" s="186"/>
      <c r="AZ61" s="186"/>
    </row>
    <row r="62" spans="1:52" x14ac:dyDescent="0.2">
      <c r="A62" s="186"/>
      <c r="Y62" s="186"/>
      <c r="Z62" s="186"/>
      <c r="AA62" s="186"/>
      <c r="AB62" s="186"/>
      <c r="AC62" s="186"/>
      <c r="AD62" s="186"/>
      <c r="AE62" s="186"/>
      <c r="AF62" s="186"/>
      <c r="AG62" s="186"/>
      <c r="AH62" s="186"/>
      <c r="AI62" s="186"/>
      <c r="AJ62" s="186"/>
      <c r="AK62" s="186"/>
      <c r="AL62" s="186"/>
      <c r="AM62" s="186"/>
      <c r="AN62" s="186"/>
      <c r="AO62" s="186"/>
      <c r="AP62" s="186"/>
      <c r="AQ62" s="186"/>
      <c r="AR62" s="186"/>
      <c r="AS62" s="186"/>
      <c r="AT62" s="186"/>
      <c r="AU62" s="186"/>
      <c r="AV62" s="186"/>
      <c r="AW62" s="186"/>
      <c r="AX62" s="186"/>
      <c r="AY62" s="186"/>
      <c r="AZ62" s="186"/>
    </row>
    <row r="63" spans="1:52" x14ac:dyDescent="0.2">
      <c r="A63" s="186"/>
      <c r="Y63" s="186"/>
      <c r="Z63" s="186"/>
      <c r="AA63" s="186"/>
      <c r="AB63" s="186"/>
      <c r="AC63" s="186"/>
      <c r="AD63" s="186"/>
      <c r="AE63" s="186"/>
      <c r="AF63" s="186"/>
      <c r="AG63" s="186"/>
      <c r="AH63" s="186"/>
      <c r="AI63" s="186"/>
      <c r="AJ63" s="186"/>
      <c r="AK63" s="186"/>
      <c r="AL63" s="186"/>
      <c r="AM63" s="186"/>
      <c r="AN63" s="186"/>
      <c r="AO63" s="186"/>
      <c r="AP63" s="186"/>
      <c r="AQ63" s="186"/>
      <c r="AR63" s="186"/>
      <c r="AS63" s="186"/>
      <c r="AT63" s="186"/>
      <c r="AU63" s="186"/>
      <c r="AV63" s="186"/>
      <c r="AW63" s="186"/>
      <c r="AX63" s="186"/>
      <c r="AY63" s="186"/>
      <c r="AZ63" s="186"/>
    </row>
    <row r="64" spans="1:52" x14ac:dyDescent="0.2">
      <c r="A64" s="186"/>
      <c r="Y64" s="186"/>
      <c r="Z64" s="186"/>
      <c r="AA64" s="186"/>
      <c r="AB64" s="186"/>
      <c r="AC64" s="186"/>
      <c r="AD64" s="186"/>
      <c r="AE64" s="186"/>
      <c r="AF64" s="186"/>
      <c r="AG64" s="186"/>
      <c r="AH64" s="186"/>
      <c r="AI64" s="186"/>
      <c r="AJ64" s="186"/>
      <c r="AK64" s="186"/>
      <c r="AL64" s="186"/>
      <c r="AM64" s="186"/>
      <c r="AN64" s="186"/>
      <c r="AO64" s="186"/>
      <c r="AP64" s="186"/>
      <c r="AQ64" s="186"/>
      <c r="AR64" s="186"/>
      <c r="AS64" s="186"/>
      <c r="AT64" s="186"/>
      <c r="AU64" s="186"/>
      <c r="AV64" s="186"/>
      <c r="AW64" s="186"/>
      <c r="AX64" s="186"/>
      <c r="AY64" s="186"/>
      <c r="AZ64" s="186"/>
    </row>
    <row r="65" spans="1:52" x14ac:dyDescent="0.2">
      <c r="A65" s="186"/>
      <c r="Y65" s="186"/>
      <c r="Z65" s="186"/>
      <c r="AA65" s="186"/>
      <c r="AB65" s="186"/>
      <c r="AC65" s="186"/>
      <c r="AD65" s="186"/>
      <c r="AE65" s="186"/>
      <c r="AF65" s="186"/>
      <c r="AG65" s="186"/>
      <c r="AH65" s="186"/>
      <c r="AI65" s="186"/>
      <c r="AJ65" s="186"/>
      <c r="AK65" s="186"/>
      <c r="AL65" s="186"/>
      <c r="AM65" s="186"/>
      <c r="AN65" s="186"/>
      <c r="AO65" s="186"/>
      <c r="AP65" s="186"/>
      <c r="AQ65" s="186"/>
      <c r="AR65" s="186"/>
      <c r="AS65" s="186"/>
      <c r="AT65" s="186"/>
      <c r="AU65" s="186"/>
      <c r="AV65" s="186"/>
      <c r="AW65" s="186"/>
      <c r="AX65" s="186"/>
      <c r="AY65" s="186"/>
      <c r="AZ65" s="186"/>
    </row>
    <row r="66" spans="1:52" x14ac:dyDescent="0.2">
      <c r="A66" s="186"/>
      <c r="Y66" s="186"/>
      <c r="Z66" s="186"/>
      <c r="AA66" s="186"/>
      <c r="AB66" s="186"/>
      <c r="AC66" s="186"/>
      <c r="AD66" s="186"/>
      <c r="AE66" s="186"/>
      <c r="AF66" s="186"/>
      <c r="AG66" s="186"/>
      <c r="AH66" s="186"/>
      <c r="AI66" s="186"/>
      <c r="AJ66" s="186"/>
      <c r="AK66" s="186"/>
      <c r="AL66" s="186"/>
      <c r="AM66" s="186"/>
      <c r="AN66" s="186"/>
      <c r="AO66" s="186"/>
      <c r="AP66" s="186"/>
      <c r="AQ66" s="186"/>
      <c r="AR66" s="186"/>
      <c r="AS66" s="186"/>
      <c r="AT66" s="186"/>
      <c r="AU66" s="186"/>
      <c r="AV66" s="186"/>
      <c r="AW66" s="186"/>
      <c r="AX66" s="186"/>
      <c r="AY66" s="186"/>
      <c r="AZ66" s="186"/>
    </row>
    <row r="67" spans="1:52" x14ac:dyDescent="0.2">
      <c r="A67" s="186"/>
      <c r="Y67" s="186"/>
      <c r="Z67" s="186"/>
      <c r="AA67" s="186"/>
      <c r="AB67" s="186"/>
      <c r="AC67" s="186"/>
      <c r="AD67" s="186"/>
      <c r="AE67" s="186"/>
      <c r="AF67" s="186"/>
      <c r="AG67" s="186"/>
      <c r="AH67" s="186"/>
      <c r="AI67" s="186"/>
      <c r="AJ67" s="186"/>
      <c r="AK67" s="186"/>
      <c r="AL67" s="186"/>
      <c r="AM67" s="186"/>
      <c r="AN67" s="186"/>
      <c r="AO67" s="186"/>
      <c r="AP67" s="186"/>
      <c r="AQ67" s="186"/>
      <c r="AR67" s="186"/>
      <c r="AS67" s="186"/>
      <c r="AT67" s="186"/>
      <c r="AU67" s="186"/>
      <c r="AV67" s="186"/>
      <c r="AW67" s="186"/>
      <c r="AX67" s="186"/>
      <c r="AY67" s="186"/>
      <c r="AZ67" s="186"/>
    </row>
    <row r="68" spans="1:52" x14ac:dyDescent="0.2">
      <c r="A68" s="186"/>
      <c r="Y68" s="186"/>
      <c r="Z68" s="186"/>
      <c r="AA68" s="186"/>
      <c r="AB68" s="186"/>
      <c r="AC68" s="186"/>
      <c r="AD68" s="186"/>
      <c r="AE68" s="186"/>
      <c r="AF68" s="186"/>
      <c r="AG68" s="186"/>
      <c r="AH68" s="186"/>
      <c r="AI68" s="186"/>
      <c r="AJ68" s="186"/>
      <c r="AK68" s="186"/>
      <c r="AL68" s="186"/>
      <c r="AM68" s="186"/>
      <c r="AN68" s="186"/>
      <c r="AO68" s="186"/>
      <c r="AP68" s="186"/>
      <c r="AQ68" s="186"/>
      <c r="AR68" s="186"/>
      <c r="AS68" s="186"/>
      <c r="AT68" s="186"/>
      <c r="AU68" s="186"/>
      <c r="AV68" s="186"/>
      <c r="AW68" s="186"/>
      <c r="AX68" s="186"/>
      <c r="AY68" s="186"/>
      <c r="AZ68" s="186"/>
    </row>
    <row r="69" spans="1:52" x14ac:dyDescent="0.2">
      <c r="A69" s="186"/>
      <c r="Y69" s="186"/>
      <c r="Z69" s="186"/>
      <c r="AA69" s="186"/>
      <c r="AB69" s="186"/>
      <c r="AC69" s="186"/>
      <c r="AD69" s="186"/>
      <c r="AE69" s="186"/>
      <c r="AF69" s="186"/>
      <c r="AG69" s="186"/>
      <c r="AH69" s="186"/>
      <c r="AI69" s="186"/>
      <c r="AJ69" s="186"/>
      <c r="AK69" s="186"/>
      <c r="AL69" s="186"/>
      <c r="AM69" s="186"/>
      <c r="AN69" s="186"/>
      <c r="AO69" s="186"/>
      <c r="AP69" s="186"/>
      <c r="AQ69" s="186"/>
      <c r="AR69" s="186"/>
      <c r="AS69" s="186"/>
      <c r="AT69" s="186"/>
      <c r="AU69" s="186"/>
      <c r="AV69" s="186"/>
      <c r="AW69" s="186"/>
      <c r="AX69" s="186"/>
      <c r="AY69" s="186"/>
      <c r="AZ69" s="186"/>
    </row>
    <row r="70" spans="1:52" x14ac:dyDescent="0.2">
      <c r="A70" s="186"/>
      <c r="Y70" s="186"/>
      <c r="Z70" s="186"/>
      <c r="AA70" s="186"/>
      <c r="AB70" s="186"/>
      <c r="AC70" s="186"/>
      <c r="AD70" s="186"/>
      <c r="AE70" s="186"/>
      <c r="AF70" s="186"/>
      <c r="AG70" s="186"/>
      <c r="AH70" s="186"/>
      <c r="AI70" s="186"/>
      <c r="AJ70" s="186"/>
      <c r="AK70" s="186"/>
      <c r="AL70" s="186"/>
      <c r="AM70" s="186"/>
      <c r="AN70" s="186"/>
      <c r="AO70" s="186"/>
      <c r="AP70" s="186"/>
      <c r="AQ70" s="186"/>
      <c r="AR70" s="186"/>
      <c r="AS70" s="186"/>
      <c r="AT70" s="186"/>
      <c r="AU70" s="186"/>
      <c r="AV70" s="186"/>
      <c r="AW70" s="186"/>
      <c r="AX70" s="186"/>
      <c r="AY70" s="186"/>
      <c r="AZ70" s="186"/>
    </row>
    <row r="71" spans="1:52" x14ac:dyDescent="0.2">
      <c r="A71" s="186"/>
      <c r="Y71" s="186"/>
      <c r="Z71" s="186"/>
      <c r="AA71" s="186"/>
      <c r="AB71" s="186"/>
      <c r="AC71" s="186"/>
      <c r="AD71" s="186"/>
      <c r="AE71" s="186"/>
      <c r="AF71" s="186"/>
      <c r="AG71" s="186"/>
      <c r="AH71" s="186"/>
      <c r="AI71" s="186"/>
      <c r="AJ71" s="186"/>
      <c r="AK71" s="186"/>
      <c r="AL71" s="186"/>
      <c r="AM71" s="186"/>
      <c r="AN71" s="186"/>
      <c r="AO71" s="186"/>
      <c r="AP71" s="186"/>
      <c r="AQ71" s="186"/>
      <c r="AR71" s="186"/>
      <c r="AS71" s="186"/>
      <c r="AT71" s="186"/>
      <c r="AU71" s="186"/>
      <c r="AV71" s="186"/>
      <c r="AW71" s="186"/>
      <c r="AX71" s="186"/>
      <c r="AY71" s="186"/>
      <c r="AZ71" s="186"/>
    </row>
    <row r="72" spans="1:52" x14ac:dyDescent="0.2">
      <c r="A72" s="186"/>
      <c r="Y72" s="186"/>
      <c r="Z72" s="186"/>
      <c r="AA72" s="186"/>
      <c r="AB72" s="186"/>
      <c r="AC72" s="186"/>
      <c r="AD72" s="186"/>
      <c r="AE72" s="186"/>
      <c r="AF72" s="186"/>
      <c r="AG72" s="186"/>
      <c r="AH72" s="186"/>
      <c r="AI72" s="186"/>
      <c r="AJ72" s="186"/>
      <c r="AK72" s="186"/>
      <c r="AL72" s="186"/>
      <c r="AM72" s="186"/>
      <c r="AN72" s="186"/>
      <c r="AO72" s="186"/>
      <c r="AP72" s="186"/>
      <c r="AQ72" s="186"/>
      <c r="AR72" s="186"/>
      <c r="AS72" s="186"/>
      <c r="AT72" s="186"/>
      <c r="AU72" s="186"/>
      <c r="AV72" s="186"/>
      <c r="AW72" s="186"/>
      <c r="AX72" s="186"/>
      <c r="AY72" s="186"/>
      <c r="AZ72" s="186"/>
    </row>
    <row r="73" spans="1:52" x14ac:dyDescent="0.2">
      <c r="A73" s="186"/>
      <c r="Y73" s="186"/>
      <c r="Z73" s="186"/>
      <c r="AA73" s="186"/>
      <c r="AB73" s="186"/>
      <c r="AC73" s="186"/>
      <c r="AD73" s="186"/>
      <c r="AE73" s="186"/>
      <c r="AF73" s="186"/>
      <c r="AG73" s="186"/>
      <c r="AH73" s="186"/>
      <c r="AI73" s="186"/>
      <c r="AJ73" s="186"/>
      <c r="AK73" s="186"/>
      <c r="AL73" s="186"/>
      <c r="AM73" s="186"/>
      <c r="AN73" s="186"/>
      <c r="AO73" s="186"/>
      <c r="AP73" s="186"/>
      <c r="AQ73" s="186"/>
      <c r="AR73" s="186"/>
      <c r="AS73" s="186"/>
      <c r="AT73" s="186"/>
      <c r="AU73" s="186"/>
      <c r="AV73" s="186"/>
      <c r="AW73" s="186"/>
      <c r="AX73" s="186"/>
      <c r="AY73" s="186"/>
      <c r="AZ73" s="186"/>
    </row>
    <row r="74" spans="1:52" x14ac:dyDescent="0.2">
      <c r="A74" s="186"/>
      <c r="Y74" s="186"/>
      <c r="Z74" s="186"/>
      <c r="AA74" s="186"/>
      <c r="AB74" s="186"/>
      <c r="AC74" s="186"/>
      <c r="AD74" s="186"/>
      <c r="AE74" s="186"/>
      <c r="AF74" s="186"/>
      <c r="AG74" s="186"/>
      <c r="AH74" s="186"/>
      <c r="AI74" s="186"/>
      <c r="AJ74" s="186"/>
      <c r="AK74" s="186"/>
      <c r="AL74" s="186"/>
      <c r="AM74" s="186"/>
      <c r="AN74" s="186"/>
      <c r="AO74" s="186"/>
      <c r="AP74" s="186"/>
      <c r="AQ74" s="186"/>
      <c r="AR74" s="186"/>
      <c r="AS74" s="186"/>
      <c r="AT74" s="186"/>
      <c r="AU74" s="186"/>
      <c r="AV74" s="186"/>
      <c r="AW74" s="186"/>
      <c r="AX74" s="186"/>
      <c r="AY74" s="186"/>
      <c r="AZ74" s="186"/>
    </row>
    <row r="75" spans="1:52" x14ac:dyDescent="0.2">
      <c r="A75" s="186"/>
      <c r="Y75" s="186"/>
      <c r="Z75" s="186"/>
      <c r="AA75" s="186"/>
      <c r="AB75" s="186"/>
      <c r="AC75" s="186"/>
      <c r="AD75" s="186"/>
      <c r="AE75" s="186"/>
      <c r="AF75" s="186"/>
      <c r="AG75" s="186"/>
      <c r="AH75" s="186"/>
      <c r="AI75" s="186"/>
      <c r="AJ75" s="186"/>
      <c r="AK75" s="186"/>
      <c r="AL75" s="186"/>
      <c r="AM75" s="186"/>
      <c r="AN75" s="186"/>
      <c r="AO75" s="186"/>
      <c r="AP75" s="186"/>
      <c r="AQ75" s="186"/>
      <c r="AR75" s="186"/>
      <c r="AS75" s="186"/>
      <c r="AT75" s="186"/>
      <c r="AU75" s="186"/>
      <c r="AV75" s="186"/>
      <c r="AW75" s="186"/>
      <c r="AX75" s="186"/>
      <c r="AY75" s="186"/>
      <c r="AZ75" s="186"/>
    </row>
    <row r="76" spans="1:52" x14ac:dyDescent="0.2">
      <c r="A76" s="186"/>
      <c r="Y76" s="186"/>
      <c r="Z76" s="186"/>
      <c r="AA76" s="186"/>
      <c r="AB76" s="186"/>
      <c r="AC76" s="186"/>
      <c r="AD76" s="186"/>
      <c r="AE76" s="186"/>
      <c r="AF76" s="186"/>
      <c r="AG76" s="186"/>
      <c r="AH76" s="186"/>
      <c r="AI76" s="186"/>
      <c r="AJ76" s="186"/>
      <c r="AK76" s="186"/>
      <c r="AL76" s="186"/>
      <c r="AM76" s="186"/>
      <c r="AN76" s="186"/>
      <c r="AO76" s="186"/>
      <c r="AP76" s="186"/>
      <c r="AQ76" s="186"/>
      <c r="AR76" s="186"/>
      <c r="AS76" s="186"/>
      <c r="AT76" s="186"/>
      <c r="AU76" s="186"/>
      <c r="AV76" s="186"/>
      <c r="AW76" s="186"/>
      <c r="AX76" s="186"/>
      <c r="AY76" s="186"/>
      <c r="AZ76" s="186"/>
    </row>
    <row r="77" spans="1:52" x14ac:dyDescent="0.2">
      <c r="A77" s="186"/>
      <c r="Y77" s="186"/>
      <c r="Z77" s="186"/>
      <c r="AA77" s="186"/>
      <c r="AB77" s="186"/>
      <c r="AC77" s="186"/>
      <c r="AD77" s="186"/>
      <c r="AE77" s="186"/>
      <c r="AF77" s="186"/>
      <c r="AG77" s="186"/>
      <c r="AH77" s="186"/>
      <c r="AI77" s="186"/>
      <c r="AJ77" s="186"/>
      <c r="AK77" s="186"/>
      <c r="AL77" s="186"/>
      <c r="AM77" s="186"/>
      <c r="AN77" s="186"/>
      <c r="AO77" s="186"/>
      <c r="AP77" s="186"/>
      <c r="AQ77" s="186"/>
      <c r="AR77" s="186"/>
      <c r="AS77" s="186"/>
      <c r="AT77" s="186"/>
      <c r="AU77" s="186"/>
      <c r="AV77" s="186"/>
      <c r="AW77" s="186"/>
      <c r="AX77" s="186"/>
      <c r="AY77" s="186"/>
      <c r="AZ77" s="186"/>
    </row>
    <row r="78" spans="1:52" x14ac:dyDescent="0.2">
      <c r="A78" s="186"/>
      <c r="Y78" s="186"/>
      <c r="Z78" s="186"/>
      <c r="AA78" s="186"/>
      <c r="AB78" s="186"/>
      <c r="AC78" s="186"/>
      <c r="AD78" s="186"/>
      <c r="AE78" s="186"/>
      <c r="AF78" s="186"/>
      <c r="AG78" s="186"/>
      <c r="AH78" s="186"/>
      <c r="AI78" s="186"/>
      <c r="AJ78" s="186"/>
      <c r="AK78" s="186"/>
      <c r="AL78" s="186"/>
      <c r="AM78" s="186"/>
      <c r="AN78" s="186"/>
      <c r="AO78" s="186"/>
      <c r="AP78" s="186"/>
      <c r="AQ78" s="186"/>
      <c r="AR78" s="186"/>
      <c r="AS78" s="186"/>
      <c r="AT78" s="186"/>
      <c r="AU78" s="186"/>
      <c r="AV78" s="186"/>
      <c r="AW78" s="186"/>
      <c r="AX78" s="186"/>
      <c r="AY78" s="186"/>
      <c r="AZ78" s="186"/>
    </row>
    <row r="79" spans="1:52" x14ac:dyDescent="0.2">
      <c r="A79" s="186"/>
      <c r="Y79" s="186"/>
      <c r="Z79" s="186"/>
      <c r="AA79" s="186"/>
      <c r="AB79" s="186"/>
      <c r="AC79" s="186"/>
      <c r="AD79" s="186"/>
      <c r="AE79" s="186"/>
      <c r="AF79" s="186"/>
      <c r="AG79" s="186"/>
      <c r="AH79" s="186"/>
      <c r="AI79" s="186"/>
      <c r="AJ79" s="186"/>
      <c r="AK79" s="186"/>
      <c r="AL79" s="186"/>
      <c r="AM79" s="186"/>
      <c r="AN79" s="186"/>
      <c r="AO79" s="186"/>
      <c r="AP79" s="186"/>
      <c r="AQ79" s="186"/>
      <c r="AR79" s="186"/>
      <c r="AS79" s="186"/>
      <c r="AT79" s="186"/>
      <c r="AU79" s="186"/>
      <c r="AV79" s="186"/>
      <c r="AW79" s="186"/>
      <c r="AX79" s="186"/>
      <c r="AY79" s="186"/>
      <c r="AZ79" s="186"/>
    </row>
    <row r="80" spans="1:52" x14ac:dyDescent="0.2">
      <c r="A80" s="186"/>
      <c r="Y80" s="186"/>
      <c r="Z80" s="186"/>
      <c r="AA80" s="186"/>
      <c r="AB80" s="186"/>
      <c r="AC80" s="186"/>
      <c r="AD80" s="186"/>
      <c r="AE80" s="186"/>
      <c r="AF80" s="186"/>
      <c r="AG80" s="186"/>
      <c r="AH80" s="186"/>
      <c r="AI80" s="186"/>
      <c r="AJ80" s="186"/>
      <c r="AK80" s="186"/>
      <c r="AL80" s="186"/>
      <c r="AM80" s="186"/>
      <c r="AN80" s="186"/>
      <c r="AO80" s="186"/>
      <c r="AP80" s="186"/>
      <c r="AQ80" s="186"/>
      <c r="AR80" s="186"/>
      <c r="AS80" s="186"/>
      <c r="AT80" s="186"/>
      <c r="AU80" s="186"/>
      <c r="AV80" s="186"/>
      <c r="AW80" s="186"/>
      <c r="AX80" s="186"/>
      <c r="AY80" s="186"/>
      <c r="AZ80" s="186"/>
    </row>
    <row r="81" spans="1:52" x14ac:dyDescent="0.2">
      <c r="A81" s="186"/>
      <c r="Y81" s="186"/>
      <c r="Z81" s="186"/>
      <c r="AA81" s="186"/>
      <c r="AB81" s="186"/>
      <c r="AC81" s="186"/>
      <c r="AD81" s="186"/>
      <c r="AE81" s="186"/>
      <c r="AF81" s="186"/>
      <c r="AG81" s="186"/>
      <c r="AH81" s="186"/>
      <c r="AI81" s="186"/>
      <c r="AJ81" s="186"/>
      <c r="AK81" s="186"/>
      <c r="AL81" s="186"/>
      <c r="AM81" s="186"/>
      <c r="AN81" s="186"/>
      <c r="AO81" s="186"/>
      <c r="AP81" s="186"/>
      <c r="AQ81" s="186"/>
      <c r="AR81" s="186"/>
      <c r="AS81" s="186"/>
      <c r="AT81" s="186"/>
      <c r="AU81" s="186"/>
      <c r="AV81" s="186"/>
      <c r="AW81" s="186"/>
      <c r="AX81" s="186"/>
      <c r="AY81" s="186"/>
      <c r="AZ81" s="186"/>
    </row>
    <row r="82" spans="1:52" x14ac:dyDescent="0.2">
      <c r="A82" s="186"/>
      <c r="Y82" s="186"/>
      <c r="Z82" s="186"/>
      <c r="AA82" s="186"/>
      <c r="AB82" s="186"/>
      <c r="AC82" s="186"/>
      <c r="AD82" s="186"/>
      <c r="AE82" s="186"/>
      <c r="AF82" s="186"/>
      <c r="AG82" s="186"/>
      <c r="AH82" s="186"/>
      <c r="AI82" s="186"/>
      <c r="AJ82" s="186"/>
      <c r="AK82" s="186"/>
      <c r="AL82" s="186"/>
      <c r="AM82" s="186"/>
      <c r="AN82" s="186"/>
      <c r="AO82" s="186"/>
      <c r="AP82" s="186"/>
      <c r="AQ82" s="186"/>
      <c r="AR82" s="186"/>
      <c r="AS82" s="186"/>
      <c r="AT82" s="186"/>
      <c r="AU82" s="186"/>
      <c r="AV82" s="186"/>
      <c r="AW82" s="186"/>
      <c r="AX82" s="186"/>
      <c r="AY82" s="186"/>
      <c r="AZ82" s="186"/>
    </row>
    <row r="83" spans="1:52" x14ac:dyDescent="0.2">
      <c r="A83" s="186"/>
      <c r="Y83" s="186"/>
      <c r="Z83" s="186"/>
      <c r="AA83" s="186"/>
      <c r="AB83" s="186"/>
      <c r="AC83" s="186"/>
      <c r="AD83" s="186"/>
      <c r="AE83" s="186"/>
      <c r="AF83" s="186"/>
      <c r="AG83" s="186"/>
      <c r="AH83" s="186"/>
      <c r="AI83" s="186"/>
      <c r="AJ83" s="186"/>
      <c r="AK83" s="186"/>
      <c r="AL83" s="186"/>
      <c r="AM83" s="186"/>
      <c r="AN83" s="186"/>
      <c r="AO83" s="186"/>
      <c r="AP83" s="186"/>
      <c r="AQ83" s="186"/>
      <c r="AR83" s="186"/>
      <c r="AS83" s="186"/>
      <c r="AT83" s="186"/>
      <c r="AU83" s="186"/>
      <c r="AV83" s="186"/>
      <c r="AW83" s="186"/>
      <c r="AX83" s="186"/>
      <c r="AY83" s="186"/>
      <c r="AZ83" s="186"/>
    </row>
    <row r="84" spans="1:52" x14ac:dyDescent="0.2">
      <c r="A84" s="186"/>
      <c r="Y84" s="186"/>
      <c r="Z84" s="186"/>
      <c r="AA84" s="186"/>
      <c r="AB84" s="186"/>
      <c r="AC84" s="186"/>
      <c r="AD84" s="186"/>
      <c r="AE84" s="186"/>
      <c r="AF84" s="186"/>
      <c r="AG84" s="186"/>
      <c r="AH84" s="186"/>
      <c r="AI84" s="186"/>
      <c r="AJ84" s="186"/>
      <c r="AK84" s="186"/>
      <c r="AL84" s="186"/>
      <c r="AM84" s="186"/>
      <c r="AN84" s="186"/>
      <c r="AO84" s="186"/>
      <c r="AP84" s="186"/>
      <c r="AQ84" s="186"/>
      <c r="AR84" s="186"/>
      <c r="AS84" s="186"/>
      <c r="AT84" s="186"/>
      <c r="AU84" s="186"/>
      <c r="AV84" s="186"/>
      <c r="AW84" s="186"/>
      <c r="AX84" s="186"/>
      <c r="AY84" s="186"/>
      <c r="AZ84" s="186"/>
    </row>
    <row r="85" spans="1:52" x14ac:dyDescent="0.2">
      <c r="A85" s="186"/>
      <c r="Y85" s="186"/>
      <c r="Z85" s="186"/>
      <c r="AA85" s="186"/>
      <c r="AB85" s="186"/>
      <c r="AC85" s="186"/>
      <c r="AD85" s="186"/>
      <c r="AE85" s="186"/>
      <c r="AF85" s="186"/>
      <c r="AG85" s="186"/>
      <c r="AH85" s="186"/>
      <c r="AI85" s="186"/>
      <c r="AJ85" s="186"/>
      <c r="AK85" s="186"/>
      <c r="AL85" s="186"/>
      <c r="AM85" s="186"/>
      <c r="AN85" s="186"/>
      <c r="AO85" s="186"/>
      <c r="AP85" s="186"/>
      <c r="AQ85" s="186"/>
      <c r="AR85" s="186"/>
      <c r="AS85" s="186"/>
      <c r="AT85" s="186"/>
      <c r="AU85" s="186"/>
      <c r="AV85" s="186"/>
      <c r="AW85" s="186"/>
      <c r="AX85" s="186"/>
      <c r="AY85" s="186"/>
      <c r="AZ85" s="186"/>
    </row>
    <row r="86" spans="1:52" x14ac:dyDescent="0.2">
      <c r="A86" s="186"/>
      <c r="Y86" s="186"/>
      <c r="Z86" s="186"/>
      <c r="AA86" s="186"/>
      <c r="AB86" s="186"/>
      <c r="AC86" s="186"/>
      <c r="AD86" s="186"/>
      <c r="AE86" s="186"/>
      <c r="AF86" s="186"/>
      <c r="AG86" s="186"/>
      <c r="AH86" s="186"/>
      <c r="AI86" s="186"/>
      <c r="AJ86" s="186"/>
      <c r="AK86" s="186"/>
      <c r="AL86" s="186"/>
      <c r="AM86" s="186"/>
      <c r="AN86" s="186"/>
      <c r="AO86" s="186"/>
      <c r="AP86" s="186"/>
      <c r="AQ86" s="186"/>
      <c r="AR86" s="186"/>
      <c r="AS86" s="186"/>
      <c r="AT86" s="186"/>
      <c r="AU86" s="186"/>
      <c r="AV86" s="186"/>
      <c r="AW86" s="186"/>
      <c r="AX86" s="186"/>
      <c r="AY86" s="186"/>
      <c r="AZ86" s="186"/>
    </row>
    <row r="87" spans="1:52" x14ac:dyDescent="0.2">
      <c r="A87" s="186"/>
      <c r="Y87" s="186"/>
      <c r="Z87" s="186"/>
      <c r="AA87" s="186"/>
      <c r="AB87" s="186"/>
      <c r="AC87" s="186"/>
      <c r="AD87" s="186"/>
      <c r="AE87" s="186"/>
      <c r="AF87" s="186"/>
      <c r="AG87" s="186"/>
      <c r="AH87" s="186"/>
      <c r="AI87" s="186"/>
      <c r="AJ87" s="186"/>
      <c r="AK87" s="186"/>
      <c r="AL87" s="186"/>
      <c r="AM87" s="186"/>
      <c r="AN87" s="186"/>
      <c r="AO87" s="186"/>
      <c r="AP87" s="186"/>
      <c r="AQ87" s="186"/>
      <c r="AR87" s="186"/>
      <c r="AS87" s="186"/>
      <c r="AT87" s="186"/>
      <c r="AU87" s="186"/>
      <c r="AV87" s="186"/>
      <c r="AW87" s="186"/>
      <c r="AX87" s="186"/>
      <c r="AY87" s="186"/>
      <c r="AZ87" s="186"/>
    </row>
    <row r="88" spans="1:52" x14ac:dyDescent="0.2">
      <c r="A88" s="186"/>
      <c r="Y88" s="186"/>
      <c r="Z88" s="186"/>
      <c r="AA88" s="186"/>
      <c r="AB88" s="186"/>
      <c r="AC88" s="186"/>
      <c r="AD88" s="186"/>
      <c r="AE88" s="186"/>
      <c r="AF88" s="186"/>
      <c r="AG88" s="186"/>
      <c r="AH88" s="186"/>
      <c r="AI88" s="186"/>
      <c r="AJ88" s="186"/>
      <c r="AK88" s="186"/>
      <c r="AL88" s="186"/>
      <c r="AM88" s="186"/>
      <c r="AN88" s="186"/>
      <c r="AO88" s="186"/>
      <c r="AP88" s="186"/>
      <c r="AQ88" s="186"/>
      <c r="AR88" s="186"/>
      <c r="AS88" s="186"/>
      <c r="AT88" s="186"/>
      <c r="AU88" s="186"/>
      <c r="AV88" s="186"/>
      <c r="AW88" s="186"/>
      <c r="AX88" s="186"/>
      <c r="AY88" s="186"/>
      <c r="AZ88" s="186"/>
    </row>
    <row r="89" spans="1:52" x14ac:dyDescent="0.2">
      <c r="A89" s="186"/>
      <c r="Y89" s="186"/>
      <c r="Z89" s="186"/>
      <c r="AA89" s="186"/>
      <c r="AB89" s="186"/>
      <c r="AC89" s="186"/>
      <c r="AD89" s="186"/>
      <c r="AE89" s="186"/>
      <c r="AF89" s="186"/>
      <c r="AG89" s="186"/>
      <c r="AH89" s="186"/>
      <c r="AI89" s="186"/>
      <c r="AJ89" s="186"/>
      <c r="AK89" s="186"/>
      <c r="AL89" s="186"/>
      <c r="AM89" s="186"/>
      <c r="AN89" s="186"/>
      <c r="AO89" s="186"/>
      <c r="AP89" s="186"/>
      <c r="AQ89" s="186"/>
      <c r="AR89" s="186"/>
      <c r="AS89" s="186"/>
      <c r="AT89" s="186"/>
      <c r="AU89" s="186"/>
      <c r="AV89" s="186"/>
      <c r="AW89" s="186"/>
      <c r="AX89" s="186"/>
      <c r="AY89" s="186"/>
      <c r="AZ89" s="186"/>
    </row>
    <row r="90" spans="1:52" x14ac:dyDescent="0.2">
      <c r="A90" s="186"/>
      <c r="Y90" s="186"/>
      <c r="Z90" s="186"/>
      <c r="AA90" s="186"/>
      <c r="AB90" s="186"/>
      <c r="AC90" s="186"/>
      <c r="AD90" s="186"/>
      <c r="AE90" s="186"/>
      <c r="AF90" s="186"/>
      <c r="AG90" s="186"/>
      <c r="AH90" s="186"/>
      <c r="AI90" s="186"/>
      <c r="AJ90" s="186"/>
      <c r="AK90" s="186"/>
      <c r="AL90" s="186"/>
      <c r="AM90" s="186"/>
      <c r="AN90" s="186"/>
      <c r="AO90" s="186"/>
      <c r="AP90" s="186"/>
      <c r="AQ90" s="186"/>
      <c r="AR90" s="186"/>
      <c r="AS90" s="186"/>
      <c r="AT90" s="186"/>
      <c r="AU90" s="186"/>
      <c r="AV90" s="186"/>
      <c r="AW90" s="186"/>
      <c r="AX90" s="186"/>
      <c r="AY90" s="186"/>
      <c r="AZ90" s="186"/>
    </row>
    <row r="91" spans="1:52" x14ac:dyDescent="0.2">
      <c r="A91" s="186"/>
      <c r="Y91" s="186"/>
      <c r="Z91" s="186"/>
      <c r="AA91" s="186"/>
      <c r="AB91" s="186"/>
      <c r="AC91" s="186"/>
      <c r="AD91" s="186"/>
      <c r="AE91" s="186"/>
      <c r="AF91" s="186"/>
      <c r="AG91" s="186"/>
      <c r="AH91" s="186"/>
      <c r="AI91" s="186"/>
      <c r="AJ91" s="186"/>
      <c r="AK91" s="186"/>
      <c r="AL91" s="186"/>
      <c r="AM91" s="186"/>
      <c r="AN91" s="186"/>
      <c r="AO91" s="186"/>
      <c r="AP91" s="186"/>
      <c r="AQ91" s="186"/>
      <c r="AR91" s="186"/>
      <c r="AS91" s="186"/>
      <c r="AT91" s="186"/>
      <c r="AU91" s="186"/>
      <c r="AV91" s="186"/>
      <c r="AW91" s="186"/>
      <c r="AX91" s="186"/>
      <c r="AY91" s="186"/>
      <c r="AZ91" s="186"/>
    </row>
    <row r="92" spans="1:52" x14ac:dyDescent="0.2">
      <c r="A92" s="186"/>
      <c r="Y92" s="186"/>
      <c r="Z92" s="186"/>
      <c r="AA92" s="186"/>
      <c r="AB92" s="186"/>
      <c r="AC92" s="186"/>
      <c r="AD92" s="186"/>
      <c r="AE92" s="186"/>
      <c r="AF92" s="186"/>
      <c r="AG92" s="186"/>
      <c r="AH92" s="186"/>
      <c r="AI92" s="186"/>
      <c r="AJ92" s="186"/>
      <c r="AK92" s="186"/>
      <c r="AL92" s="186"/>
      <c r="AM92" s="186"/>
      <c r="AN92" s="186"/>
      <c r="AO92" s="186"/>
      <c r="AP92" s="186"/>
      <c r="AQ92" s="186"/>
      <c r="AR92" s="186"/>
      <c r="AS92" s="186"/>
      <c r="AT92" s="186"/>
      <c r="AU92" s="186"/>
      <c r="AV92" s="186"/>
      <c r="AW92" s="186"/>
      <c r="AX92" s="186"/>
      <c r="AY92" s="186"/>
      <c r="AZ92" s="186"/>
    </row>
    <row r="93" spans="1:52" x14ac:dyDescent="0.2">
      <c r="A93" s="186"/>
      <c r="Y93" s="186"/>
      <c r="Z93" s="186"/>
      <c r="AA93" s="186"/>
      <c r="AB93" s="186"/>
      <c r="AC93" s="186"/>
      <c r="AD93" s="186"/>
      <c r="AE93" s="186"/>
      <c r="AF93" s="186"/>
      <c r="AG93" s="186"/>
      <c r="AH93" s="186"/>
      <c r="AI93" s="186"/>
      <c r="AJ93" s="186"/>
      <c r="AK93" s="186"/>
      <c r="AL93" s="186"/>
      <c r="AM93" s="186"/>
      <c r="AN93" s="186"/>
      <c r="AO93" s="186"/>
      <c r="AP93" s="186"/>
      <c r="AQ93" s="186"/>
      <c r="AR93" s="186"/>
      <c r="AS93" s="186"/>
      <c r="AT93" s="186"/>
      <c r="AU93" s="186"/>
      <c r="AV93" s="186"/>
      <c r="AW93" s="186"/>
      <c r="AX93" s="186"/>
      <c r="AY93" s="186"/>
      <c r="AZ93" s="186"/>
    </row>
    <row r="94" spans="1:52" x14ac:dyDescent="0.2">
      <c r="A94" s="186"/>
      <c r="Y94" s="186"/>
      <c r="Z94" s="186"/>
      <c r="AA94" s="186"/>
      <c r="AB94" s="186"/>
      <c r="AC94" s="186"/>
      <c r="AD94" s="186"/>
      <c r="AE94" s="186"/>
      <c r="AF94" s="186"/>
      <c r="AG94" s="186"/>
      <c r="AH94" s="186"/>
      <c r="AI94" s="186"/>
      <c r="AJ94" s="186"/>
      <c r="AK94" s="186"/>
      <c r="AL94" s="186"/>
      <c r="AM94" s="186"/>
      <c r="AN94" s="186"/>
      <c r="AO94" s="186"/>
      <c r="AP94" s="186"/>
      <c r="AQ94" s="186"/>
      <c r="AR94" s="186"/>
      <c r="AS94" s="186"/>
      <c r="AT94" s="186"/>
      <c r="AU94" s="186"/>
      <c r="AV94" s="186"/>
      <c r="AW94" s="186"/>
      <c r="AX94" s="186"/>
      <c r="AY94" s="186"/>
      <c r="AZ94" s="186"/>
    </row>
    <row r="95" spans="1:52" x14ac:dyDescent="0.2">
      <c r="A95" s="186"/>
      <c r="Y95" s="186"/>
      <c r="Z95" s="186"/>
      <c r="AA95" s="186"/>
      <c r="AB95" s="186"/>
      <c r="AC95" s="186"/>
      <c r="AD95" s="186"/>
      <c r="AE95" s="186"/>
      <c r="AF95" s="186"/>
      <c r="AG95" s="186"/>
      <c r="AH95" s="186"/>
      <c r="AI95" s="186"/>
      <c r="AJ95" s="186"/>
      <c r="AK95" s="186"/>
      <c r="AL95" s="186"/>
      <c r="AM95" s="186"/>
      <c r="AN95" s="186"/>
      <c r="AO95" s="186"/>
      <c r="AP95" s="186"/>
      <c r="AQ95" s="186"/>
      <c r="AR95" s="186"/>
      <c r="AS95" s="186"/>
      <c r="AT95" s="186"/>
      <c r="AU95" s="186"/>
      <c r="AV95" s="186"/>
      <c r="AW95" s="186"/>
      <c r="AX95" s="186"/>
      <c r="AY95" s="186"/>
      <c r="AZ95" s="186"/>
    </row>
    <row r="96" spans="1:52" x14ac:dyDescent="0.2">
      <c r="A96" s="186"/>
      <c r="Y96" s="186"/>
      <c r="Z96" s="186"/>
      <c r="AA96" s="186"/>
      <c r="AB96" s="186"/>
      <c r="AC96" s="186"/>
      <c r="AD96" s="186"/>
      <c r="AE96" s="186"/>
      <c r="AF96" s="186"/>
      <c r="AG96" s="186"/>
      <c r="AH96" s="186"/>
      <c r="AI96" s="186"/>
      <c r="AJ96" s="186"/>
      <c r="AK96" s="186"/>
      <c r="AL96" s="186"/>
      <c r="AM96" s="186"/>
      <c r="AN96" s="186"/>
      <c r="AO96" s="186"/>
      <c r="AP96" s="186"/>
      <c r="AQ96" s="186"/>
      <c r="AR96" s="186"/>
      <c r="AS96" s="186"/>
      <c r="AT96" s="186"/>
      <c r="AU96" s="186"/>
      <c r="AV96" s="186"/>
      <c r="AW96" s="186"/>
      <c r="AX96" s="186"/>
      <c r="AY96" s="186"/>
      <c r="AZ96" s="186"/>
    </row>
    <row r="97" spans="1:52" x14ac:dyDescent="0.2">
      <c r="A97" s="186"/>
      <c r="Y97" s="186"/>
      <c r="Z97" s="186"/>
      <c r="AA97" s="186"/>
      <c r="AB97" s="186"/>
      <c r="AC97" s="186"/>
      <c r="AD97" s="186"/>
      <c r="AE97" s="186"/>
      <c r="AF97" s="186"/>
      <c r="AG97" s="186"/>
      <c r="AH97" s="186"/>
      <c r="AI97" s="186"/>
      <c r="AJ97" s="186"/>
      <c r="AK97" s="186"/>
      <c r="AL97" s="186"/>
      <c r="AM97" s="186"/>
      <c r="AN97" s="186"/>
      <c r="AO97" s="186"/>
      <c r="AP97" s="186"/>
      <c r="AQ97" s="186"/>
      <c r="AR97" s="186"/>
      <c r="AS97" s="186"/>
      <c r="AT97" s="186"/>
      <c r="AU97" s="186"/>
      <c r="AV97" s="186"/>
      <c r="AW97" s="186"/>
      <c r="AX97" s="186"/>
      <c r="AY97" s="186"/>
      <c r="AZ97" s="186"/>
    </row>
    <row r="98" spans="1:52" x14ac:dyDescent="0.2">
      <c r="A98" s="186"/>
      <c r="Y98" s="186"/>
      <c r="Z98" s="186"/>
      <c r="AA98" s="186"/>
      <c r="AB98" s="186"/>
      <c r="AC98" s="186"/>
      <c r="AD98" s="186"/>
      <c r="AE98" s="186"/>
      <c r="AF98" s="186"/>
      <c r="AG98" s="186"/>
      <c r="AH98" s="186"/>
      <c r="AI98" s="186"/>
      <c r="AJ98" s="186"/>
      <c r="AK98" s="186"/>
      <c r="AL98" s="186"/>
      <c r="AM98" s="186"/>
      <c r="AN98" s="186"/>
      <c r="AO98" s="186"/>
      <c r="AP98" s="186"/>
      <c r="AQ98" s="186"/>
      <c r="AR98" s="186"/>
      <c r="AS98" s="186"/>
      <c r="AT98" s="186"/>
      <c r="AU98" s="186"/>
      <c r="AV98" s="186"/>
      <c r="AW98" s="186"/>
      <c r="AX98" s="186"/>
      <c r="AY98" s="186"/>
      <c r="AZ98" s="186"/>
    </row>
    <row r="99" spans="1:52" x14ac:dyDescent="0.2">
      <c r="A99" s="186"/>
      <c r="Y99" s="186"/>
      <c r="Z99" s="186"/>
      <c r="AA99" s="186"/>
      <c r="AB99" s="186"/>
      <c r="AC99" s="186"/>
      <c r="AD99" s="186"/>
      <c r="AE99" s="186"/>
      <c r="AF99" s="186"/>
      <c r="AG99" s="186"/>
      <c r="AH99" s="186"/>
      <c r="AI99" s="186"/>
      <c r="AJ99" s="186"/>
      <c r="AK99" s="186"/>
      <c r="AL99" s="186"/>
      <c r="AM99" s="186"/>
      <c r="AN99" s="186"/>
      <c r="AO99" s="186"/>
      <c r="AP99" s="186"/>
      <c r="AQ99" s="186"/>
      <c r="AR99" s="186"/>
      <c r="AS99" s="186"/>
      <c r="AT99" s="186"/>
      <c r="AU99" s="186"/>
      <c r="AV99" s="186"/>
      <c r="AW99" s="186"/>
      <c r="AX99" s="186"/>
      <c r="AY99" s="186"/>
      <c r="AZ99" s="186"/>
    </row>
    <row r="100" spans="1:52" x14ac:dyDescent="0.2">
      <c r="A100" s="186"/>
      <c r="Y100" s="186"/>
      <c r="Z100" s="186"/>
      <c r="AA100" s="186"/>
      <c r="AB100" s="186"/>
      <c r="AC100" s="186"/>
      <c r="AD100" s="186"/>
      <c r="AE100" s="186"/>
      <c r="AF100" s="186"/>
      <c r="AG100" s="186"/>
      <c r="AH100" s="186"/>
      <c r="AI100" s="186"/>
      <c r="AJ100" s="186"/>
      <c r="AK100" s="186"/>
      <c r="AL100" s="186"/>
      <c r="AM100" s="186"/>
      <c r="AN100" s="186"/>
      <c r="AO100" s="186"/>
      <c r="AP100" s="186"/>
      <c r="AQ100" s="186"/>
      <c r="AR100" s="186"/>
      <c r="AS100" s="186"/>
      <c r="AT100" s="186"/>
      <c r="AU100" s="186"/>
      <c r="AV100" s="186"/>
      <c r="AW100" s="186"/>
      <c r="AX100" s="186"/>
      <c r="AY100" s="186"/>
      <c r="AZ100" s="186"/>
    </row>
    <row r="101" spans="1:52" x14ac:dyDescent="0.2">
      <c r="A101" s="186"/>
      <c r="Y101" s="186"/>
      <c r="Z101" s="186"/>
      <c r="AA101" s="186"/>
      <c r="AB101" s="186"/>
      <c r="AC101" s="186"/>
      <c r="AD101" s="186"/>
      <c r="AE101" s="186"/>
      <c r="AF101" s="186"/>
      <c r="AG101" s="186"/>
      <c r="AH101" s="186"/>
      <c r="AI101" s="186"/>
      <c r="AJ101" s="186"/>
      <c r="AK101" s="186"/>
      <c r="AL101" s="186"/>
      <c r="AM101" s="186"/>
      <c r="AN101" s="186"/>
      <c r="AO101" s="186"/>
      <c r="AP101" s="186"/>
      <c r="AQ101" s="186"/>
      <c r="AR101" s="186"/>
      <c r="AS101" s="186"/>
      <c r="AT101" s="186"/>
      <c r="AU101" s="186"/>
      <c r="AV101" s="186"/>
      <c r="AW101" s="186"/>
      <c r="AX101" s="186"/>
      <c r="AY101" s="186"/>
      <c r="AZ101" s="186"/>
    </row>
    <row r="102" spans="1:52" x14ac:dyDescent="0.2">
      <c r="A102" s="186"/>
      <c r="Y102" s="186"/>
      <c r="Z102" s="186"/>
      <c r="AA102" s="186"/>
      <c r="AB102" s="186"/>
      <c r="AC102" s="186"/>
      <c r="AD102" s="186"/>
      <c r="AE102" s="186"/>
      <c r="AF102" s="186"/>
      <c r="AG102" s="186"/>
      <c r="AH102" s="186"/>
      <c r="AI102" s="186"/>
      <c r="AJ102" s="186"/>
      <c r="AK102" s="186"/>
      <c r="AL102" s="186"/>
      <c r="AM102" s="186"/>
      <c r="AN102" s="186"/>
      <c r="AO102" s="186"/>
      <c r="AP102" s="186"/>
      <c r="AQ102" s="186"/>
      <c r="AR102" s="186"/>
      <c r="AS102" s="186"/>
      <c r="AT102" s="186"/>
      <c r="AU102" s="186"/>
      <c r="AV102" s="186"/>
      <c r="AW102" s="186"/>
      <c r="AX102" s="186"/>
      <c r="AY102" s="186"/>
      <c r="AZ102" s="186"/>
    </row>
    <row r="103" spans="1:52" x14ac:dyDescent="0.2">
      <c r="A103" s="186"/>
      <c r="Y103" s="186"/>
      <c r="Z103" s="186"/>
      <c r="AA103" s="186"/>
      <c r="AB103" s="186"/>
      <c r="AC103" s="186"/>
      <c r="AD103" s="186"/>
      <c r="AE103" s="186"/>
      <c r="AF103" s="186"/>
      <c r="AG103" s="186"/>
      <c r="AH103" s="186"/>
      <c r="AI103" s="186"/>
      <c r="AJ103" s="186"/>
      <c r="AK103" s="186"/>
      <c r="AL103" s="186"/>
      <c r="AM103" s="186"/>
      <c r="AN103" s="186"/>
      <c r="AO103" s="186"/>
      <c r="AP103" s="186"/>
      <c r="AQ103" s="186"/>
      <c r="AR103" s="186"/>
      <c r="AS103" s="186"/>
      <c r="AT103" s="186"/>
      <c r="AU103" s="186"/>
      <c r="AV103" s="186"/>
      <c r="AW103" s="186"/>
      <c r="AX103" s="186"/>
      <c r="AY103" s="186"/>
      <c r="AZ103" s="186"/>
    </row>
    <row r="104" spans="1:52" x14ac:dyDescent="0.2">
      <c r="A104" s="186"/>
      <c r="Y104" s="186"/>
      <c r="Z104" s="186"/>
      <c r="AA104" s="186"/>
      <c r="AB104" s="186"/>
      <c r="AC104" s="186"/>
      <c r="AD104" s="186"/>
      <c r="AE104" s="186"/>
      <c r="AF104" s="186"/>
      <c r="AG104" s="186"/>
      <c r="AH104" s="186"/>
      <c r="AI104" s="186"/>
      <c r="AJ104" s="186"/>
      <c r="AK104" s="186"/>
      <c r="AL104" s="186"/>
      <c r="AM104" s="186"/>
      <c r="AN104" s="186"/>
      <c r="AO104" s="186"/>
      <c r="AP104" s="186"/>
      <c r="AQ104" s="186"/>
      <c r="AR104" s="186"/>
      <c r="AS104" s="186"/>
      <c r="AT104" s="186"/>
      <c r="AU104" s="186"/>
      <c r="AV104" s="186"/>
      <c r="AW104" s="186"/>
      <c r="AX104" s="186"/>
      <c r="AY104" s="186"/>
      <c r="AZ104" s="186"/>
    </row>
    <row r="105" spans="1:52" x14ac:dyDescent="0.2">
      <c r="A105" s="186"/>
      <c r="Y105" s="186"/>
      <c r="Z105" s="186"/>
      <c r="AA105" s="186"/>
      <c r="AB105" s="186"/>
      <c r="AC105" s="186"/>
      <c r="AD105" s="186"/>
      <c r="AE105" s="186"/>
      <c r="AF105" s="186"/>
      <c r="AG105" s="186"/>
      <c r="AH105" s="186"/>
      <c r="AI105" s="186"/>
      <c r="AJ105" s="186"/>
      <c r="AK105" s="186"/>
      <c r="AL105" s="186"/>
      <c r="AM105" s="186"/>
      <c r="AN105" s="186"/>
      <c r="AO105" s="186"/>
      <c r="AP105" s="186"/>
      <c r="AQ105" s="186"/>
      <c r="AR105" s="186"/>
      <c r="AS105" s="186"/>
      <c r="AT105" s="186"/>
      <c r="AU105" s="186"/>
      <c r="AV105" s="186"/>
      <c r="AW105" s="186"/>
      <c r="AX105" s="186"/>
      <c r="AY105" s="186"/>
      <c r="AZ105" s="186"/>
    </row>
    <row r="106" spans="1:52" x14ac:dyDescent="0.2">
      <c r="A106" s="186"/>
      <c r="Y106" s="186"/>
      <c r="Z106" s="186"/>
      <c r="AA106" s="186"/>
      <c r="AB106" s="186"/>
      <c r="AC106" s="186"/>
      <c r="AD106" s="186"/>
      <c r="AE106" s="186"/>
      <c r="AF106" s="186"/>
      <c r="AG106" s="186"/>
      <c r="AH106" s="186"/>
      <c r="AI106" s="186"/>
      <c r="AJ106" s="186"/>
      <c r="AK106" s="186"/>
      <c r="AL106" s="186"/>
      <c r="AM106" s="186"/>
      <c r="AN106" s="186"/>
      <c r="AO106" s="186"/>
      <c r="AP106" s="186"/>
      <c r="AQ106" s="186"/>
      <c r="AR106" s="186"/>
      <c r="AS106" s="186"/>
      <c r="AT106" s="186"/>
      <c r="AU106" s="186"/>
      <c r="AV106" s="186"/>
      <c r="AW106" s="186"/>
      <c r="AX106" s="186"/>
      <c r="AY106" s="186"/>
      <c r="AZ106" s="186"/>
    </row>
    <row r="107" spans="1:52" x14ac:dyDescent="0.2">
      <c r="A107" s="186"/>
      <c r="Y107" s="186"/>
      <c r="Z107" s="186"/>
      <c r="AA107" s="186"/>
      <c r="AB107" s="186"/>
      <c r="AC107" s="186"/>
      <c r="AD107" s="186"/>
      <c r="AE107" s="186"/>
      <c r="AF107" s="186"/>
      <c r="AG107" s="186"/>
      <c r="AH107" s="186"/>
      <c r="AI107" s="186"/>
      <c r="AJ107" s="186"/>
      <c r="AK107" s="186"/>
      <c r="AL107" s="186"/>
      <c r="AM107" s="186"/>
      <c r="AN107" s="186"/>
      <c r="AO107" s="186"/>
      <c r="AP107" s="186"/>
      <c r="AQ107" s="186"/>
      <c r="AR107" s="186"/>
      <c r="AS107" s="186"/>
      <c r="AT107" s="186"/>
      <c r="AU107" s="186"/>
      <c r="AV107" s="186"/>
      <c r="AW107" s="186"/>
      <c r="AX107" s="186"/>
      <c r="AY107" s="186"/>
      <c r="AZ107" s="186"/>
    </row>
    <row r="108" spans="1:52" x14ac:dyDescent="0.2">
      <c r="A108" s="186"/>
      <c r="Y108" s="186"/>
      <c r="Z108" s="186"/>
      <c r="AA108" s="186"/>
      <c r="AB108" s="186"/>
      <c r="AC108" s="186"/>
      <c r="AD108" s="186"/>
      <c r="AE108" s="186"/>
      <c r="AF108" s="186"/>
      <c r="AG108" s="186"/>
      <c r="AH108" s="186"/>
      <c r="AI108" s="186"/>
      <c r="AJ108" s="186"/>
      <c r="AK108" s="186"/>
      <c r="AL108" s="186"/>
      <c r="AM108" s="186"/>
      <c r="AN108" s="186"/>
      <c r="AO108" s="186"/>
      <c r="AP108" s="186"/>
      <c r="AQ108" s="186"/>
      <c r="AR108" s="186"/>
      <c r="AS108" s="186"/>
      <c r="AT108" s="186"/>
      <c r="AU108" s="186"/>
      <c r="AV108" s="186"/>
      <c r="AW108" s="186"/>
      <c r="AX108" s="186"/>
      <c r="AY108" s="186"/>
      <c r="AZ108" s="186"/>
    </row>
    <row r="109" spans="1:52" x14ac:dyDescent="0.2">
      <c r="A109" s="186"/>
      <c r="Y109" s="186"/>
      <c r="Z109" s="186"/>
      <c r="AA109" s="186"/>
      <c r="AB109" s="186"/>
      <c r="AC109" s="186"/>
      <c r="AD109" s="186"/>
      <c r="AE109" s="186"/>
      <c r="AF109" s="186"/>
      <c r="AG109" s="186"/>
      <c r="AH109" s="186"/>
      <c r="AI109" s="186"/>
      <c r="AJ109" s="186"/>
      <c r="AK109" s="186"/>
      <c r="AL109" s="186"/>
      <c r="AM109" s="186"/>
      <c r="AN109" s="186"/>
      <c r="AO109" s="186"/>
      <c r="AP109" s="186"/>
      <c r="AQ109" s="186"/>
      <c r="AR109" s="186"/>
      <c r="AS109" s="186"/>
      <c r="AT109" s="186"/>
      <c r="AU109" s="186"/>
      <c r="AV109" s="186"/>
      <c r="AW109" s="186"/>
      <c r="AX109" s="186"/>
      <c r="AY109" s="186"/>
      <c r="AZ109" s="186"/>
    </row>
    <row r="110" spans="1:52" x14ac:dyDescent="0.2">
      <c r="A110" s="186"/>
      <c r="Y110" s="186"/>
      <c r="Z110" s="186"/>
      <c r="AA110" s="186"/>
      <c r="AB110" s="186"/>
      <c r="AC110" s="186"/>
      <c r="AD110" s="186"/>
      <c r="AE110" s="186"/>
      <c r="AF110" s="186"/>
      <c r="AG110" s="186"/>
      <c r="AH110" s="186"/>
      <c r="AI110" s="186"/>
      <c r="AJ110" s="186"/>
      <c r="AK110" s="186"/>
      <c r="AL110" s="186"/>
      <c r="AM110" s="186"/>
      <c r="AN110" s="186"/>
      <c r="AO110" s="186"/>
      <c r="AP110" s="186"/>
      <c r="AQ110" s="186"/>
      <c r="AR110" s="186"/>
      <c r="AS110" s="186"/>
      <c r="AT110" s="186"/>
      <c r="AU110" s="186"/>
      <c r="AV110" s="186"/>
      <c r="AW110" s="186"/>
      <c r="AX110" s="186"/>
      <c r="AY110" s="186"/>
      <c r="AZ110" s="186"/>
    </row>
    <row r="111" spans="1:52" x14ac:dyDescent="0.2">
      <c r="A111" s="186"/>
      <c r="Y111" s="186"/>
      <c r="Z111" s="186"/>
      <c r="AA111" s="186"/>
      <c r="AB111" s="186"/>
      <c r="AC111" s="186"/>
      <c r="AD111" s="186"/>
      <c r="AE111" s="186"/>
      <c r="AF111" s="186"/>
      <c r="AG111" s="186"/>
      <c r="AH111" s="186"/>
      <c r="AI111" s="186"/>
      <c r="AJ111" s="186"/>
      <c r="AK111" s="186"/>
      <c r="AL111" s="186"/>
      <c r="AM111" s="186"/>
      <c r="AN111" s="186"/>
      <c r="AO111" s="186"/>
      <c r="AP111" s="186"/>
      <c r="AQ111" s="186"/>
      <c r="AR111" s="186"/>
      <c r="AS111" s="186"/>
      <c r="AT111" s="186"/>
      <c r="AU111" s="186"/>
      <c r="AV111" s="186"/>
      <c r="AW111" s="186"/>
      <c r="AX111" s="186"/>
      <c r="AY111" s="186"/>
      <c r="AZ111" s="186"/>
    </row>
    <row r="112" spans="1:52" x14ac:dyDescent="0.2">
      <c r="A112" s="186"/>
      <c r="Y112" s="186"/>
      <c r="Z112" s="186"/>
      <c r="AA112" s="186"/>
      <c r="AB112" s="186"/>
      <c r="AC112" s="186"/>
      <c r="AD112" s="186"/>
      <c r="AE112" s="186"/>
      <c r="AF112" s="186"/>
      <c r="AG112" s="186"/>
      <c r="AH112" s="186"/>
      <c r="AI112" s="186"/>
      <c r="AJ112" s="186"/>
      <c r="AK112" s="186"/>
      <c r="AL112" s="186"/>
      <c r="AM112" s="186"/>
      <c r="AN112" s="186"/>
      <c r="AO112" s="186"/>
      <c r="AP112" s="186"/>
      <c r="AQ112" s="186"/>
      <c r="AR112" s="186"/>
      <c r="AS112" s="186"/>
      <c r="AT112" s="186"/>
      <c r="AU112" s="186"/>
      <c r="AV112" s="186"/>
      <c r="AW112" s="186"/>
      <c r="AX112" s="186"/>
      <c r="AY112" s="186"/>
      <c r="AZ112" s="186"/>
    </row>
    <row r="113" spans="1:52" x14ac:dyDescent="0.2">
      <c r="A113" s="186"/>
      <c r="Y113" s="186"/>
      <c r="Z113" s="186"/>
      <c r="AA113" s="186"/>
      <c r="AB113" s="186"/>
      <c r="AC113" s="186"/>
      <c r="AD113" s="186"/>
      <c r="AE113" s="186"/>
      <c r="AF113" s="186"/>
      <c r="AG113" s="186"/>
      <c r="AH113" s="186"/>
      <c r="AI113" s="186"/>
      <c r="AJ113" s="186"/>
      <c r="AK113" s="186"/>
      <c r="AL113" s="186"/>
      <c r="AM113" s="186"/>
      <c r="AN113" s="186"/>
      <c r="AO113" s="186"/>
      <c r="AP113" s="186"/>
      <c r="AQ113" s="186"/>
      <c r="AR113" s="186"/>
      <c r="AS113" s="186"/>
      <c r="AT113" s="186"/>
      <c r="AU113" s="186"/>
      <c r="AV113" s="186"/>
      <c r="AW113" s="186"/>
      <c r="AX113" s="186"/>
      <c r="AY113" s="186"/>
      <c r="AZ113" s="186"/>
    </row>
    <row r="114" spans="1:52" x14ac:dyDescent="0.2">
      <c r="A114" s="186"/>
      <c r="Y114" s="186"/>
      <c r="Z114" s="186"/>
      <c r="AA114" s="186"/>
      <c r="AB114" s="186"/>
      <c r="AC114" s="186"/>
      <c r="AD114" s="186"/>
      <c r="AE114" s="186"/>
      <c r="AF114" s="186"/>
      <c r="AG114" s="186"/>
      <c r="AH114" s="186"/>
      <c r="AI114" s="186"/>
      <c r="AJ114" s="186"/>
      <c r="AK114" s="186"/>
      <c r="AL114" s="186"/>
      <c r="AM114" s="186"/>
      <c r="AN114" s="186"/>
      <c r="AO114" s="186"/>
      <c r="AP114" s="186"/>
      <c r="AQ114" s="186"/>
      <c r="AR114" s="186"/>
      <c r="AS114" s="186"/>
      <c r="AT114" s="186"/>
      <c r="AU114" s="186"/>
      <c r="AV114" s="186"/>
      <c r="AW114" s="186"/>
      <c r="AX114" s="186"/>
      <c r="AY114" s="186"/>
      <c r="AZ114" s="186"/>
    </row>
    <row r="115" spans="1:52" x14ac:dyDescent="0.2">
      <c r="A115" s="186"/>
      <c r="Y115" s="186"/>
      <c r="Z115" s="186"/>
      <c r="AA115" s="186"/>
      <c r="AB115" s="186"/>
      <c r="AC115" s="186"/>
      <c r="AD115" s="186"/>
      <c r="AE115" s="186"/>
      <c r="AF115" s="186"/>
      <c r="AG115" s="186"/>
      <c r="AH115" s="186"/>
      <c r="AI115" s="186"/>
      <c r="AJ115" s="186"/>
      <c r="AK115" s="186"/>
      <c r="AL115" s="186"/>
      <c r="AM115" s="186"/>
      <c r="AN115" s="186"/>
      <c r="AO115" s="186"/>
      <c r="AP115" s="186"/>
      <c r="AQ115" s="186"/>
      <c r="AR115" s="186"/>
      <c r="AS115" s="186"/>
      <c r="AT115" s="186"/>
      <c r="AU115" s="186"/>
      <c r="AV115" s="186"/>
      <c r="AW115" s="186"/>
      <c r="AX115" s="186"/>
      <c r="AY115" s="186"/>
      <c r="AZ115" s="186"/>
    </row>
    <row r="116" spans="1:52" x14ac:dyDescent="0.2">
      <c r="A116" s="186"/>
      <c r="Y116" s="186"/>
      <c r="Z116" s="186"/>
      <c r="AA116" s="186"/>
      <c r="AB116" s="186"/>
      <c r="AC116" s="186"/>
      <c r="AD116" s="186"/>
      <c r="AE116" s="186"/>
      <c r="AF116" s="186"/>
      <c r="AG116" s="186"/>
      <c r="AH116" s="186"/>
      <c r="AI116" s="186"/>
      <c r="AJ116" s="186"/>
      <c r="AK116" s="186"/>
      <c r="AL116" s="186"/>
      <c r="AM116" s="186"/>
      <c r="AN116" s="186"/>
      <c r="AO116" s="186"/>
      <c r="AP116" s="186"/>
      <c r="AQ116" s="186"/>
      <c r="AR116" s="186"/>
      <c r="AS116" s="186"/>
      <c r="AT116" s="186"/>
      <c r="AU116" s="186"/>
      <c r="AV116" s="186"/>
      <c r="AW116" s="186"/>
      <c r="AX116" s="186"/>
      <c r="AY116" s="186"/>
      <c r="AZ116" s="186"/>
    </row>
    <row r="117" spans="1:52" x14ac:dyDescent="0.2">
      <c r="A117" s="186"/>
      <c r="Y117" s="186"/>
      <c r="Z117" s="186"/>
      <c r="AA117" s="186"/>
      <c r="AB117" s="186"/>
      <c r="AC117" s="186"/>
      <c r="AD117" s="186"/>
      <c r="AE117" s="186"/>
      <c r="AF117" s="186"/>
      <c r="AG117" s="186"/>
      <c r="AH117" s="186"/>
      <c r="AI117" s="186"/>
      <c r="AJ117" s="186"/>
      <c r="AK117" s="186"/>
      <c r="AL117" s="186"/>
      <c r="AM117" s="186"/>
      <c r="AN117" s="186"/>
      <c r="AO117" s="186"/>
      <c r="AP117" s="186"/>
      <c r="AQ117" s="186"/>
      <c r="AR117" s="186"/>
      <c r="AS117" s="186"/>
      <c r="AT117" s="186"/>
      <c r="AU117" s="186"/>
      <c r="AV117" s="186"/>
      <c r="AW117" s="186"/>
      <c r="AX117" s="186"/>
      <c r="AY117" s="186"/>
      <c r="AZ117" s="186"/>
    </row>
    <row r="118" spans="1:52" x14ac:dyDescent="0.2">
      <c r="A118" s="186"/>
      <c r="Y118" s="186"/>
      <c r="Z118" s="186"/>
      <c r="AA118" s="186"/>
      <c r="AB118" s="186"/>
      <c r="AC118" s="186"/>
      <c r="AD118" s="186"/>
      <c r="AE118" s="186"/>
      <c r="AF118" s="186"/>
      <c r="AG118" s="186"/>
      <c r="AH118" s="186"/>
      <c r="AI118" s="186"/>
      <c r="AJ118" s="186"/>
      <c r="AK118" s="186"/>
      <c r="AL118" s="186"/>
      <c r="AM118" s="186"/>
      <c r="AN118" s="186"/>
      <c r="AO118" s="186"/>
      <c r="AP118" s="186"/>
      <c r="AQ118" s="186"/>
      <c r="AR118" s="186"/>
      <c r="AS118" s="186"/>
      <c r="AT118" s="186"/>
      <c r="AU118" s="186"/>
      <c r="AV118" s="186"/>
      <c r="AW118" s="186"/>
      <c r="AX118" s="186"/>
      <c r="AY118" s="186"/>
      <c r="AZ118" s="186"/>
    </row>
    <row r="119" spans="1:52" x14ac:dyDescent="0.2">
      <c r="A119" s="186"/>
      <c r="Y119" s="186"/>
      <c r="Z119" s="186"/>
      <c r="AA119" s="186"/>
      <c r="AB119" s="186"/>
      <c r="AC119" s="186"/>
      <c r="AD119" s="186"/>
      <c r="AE119" s="186"/>
      <c r="AF119" s="186"/>
      <c r="AG119" s="186"/>
      <c r="AH119" s="186"/>
      <c r="AI119" s="186"/>
      <c r="AJ119" s="186"/>
      <c r="AK119" s="186"/>
      <c r="AL119" s="186"/>
      <c r="AM119" s="186"/>
      <c r="AN119" s="186"/>
      <c r="AO119" s="186"/>
      <c r="AP119" s="186"/>
      <c r="AQ119" s="186"/>
      <c r="AR119" s="186"/>
      <c r="AS119" s="186"/>
      <c r="AT119" s="186"/>
      <c r="AU119" s="186"/>
      <c r="AV119" s="186"/>
      <c r="AW119" s="186"/>
      <c r="AX119" s="186"/>
      <c r="AY119" s="186"/>
      <c r="AZ119" s="186"/>
    </row>
    <row r="120" spans="1:52" x14ac:dyDescent="0.2">
      <c r="A120" s="186"/>
      <c r="Y120" s="186"/>
      <c r="Z120" s="186"/>
      <c r="AA120" s="186"/>
      <c r="AB120" s="186"/>
      <c r="AC120" s="186"/>
      <c r="AD120" s="186"/>
      <c r="AE120" s="186"/>
      <c r="AF120" s="186"/>
      <c r="AG120" s="186"/>
      <c r="AH120" s="186"/>
      <c r="AI120" s="186"/>
      <c r="AJ120" s="186"/>
      <c r="AK120" s="186"/>
      <c r="AL120" s="186"/>
      <c r="AM120" s="186"/>
      <c r="AN120" s="186"/>
      <c r="AO120" s="186"/>
      <c r="AP120" s="186"/>
      <c r="AQ120" s="186"/>
      <c r="AR120" s="186"/>
      <c r="AS120" s="186"/>
      <c r="AT120" s="186"/>
      <c r="AU120" s="186"/>
      <c r="AV120" s="186"/>
      <c r="AW120" s="186"/>
      <c r="AX120" s="186"/>
      <c r="AY120" s="186"/>
      <c r="AZ120" s="186"/>
    </row>
    <row r="121" spans="1:52" x14ac:dyDescent="0.2">
      <c r="A121" s="186"/>
      <c r="Y121" s="186"/>
      <c r="Z121" s="186"/>
      <c r="AA121" s="186"/>
      <c r="AB121" s="186"/>
      <c r="AC121" s="186"/>
      <c r="AD121" s="186"/>
      <c r="AE121" s="186"/>
      <c r="AF121" s="186"/>
      <c r="AG121" s="186"/>
      <c r="AH121" s="186"/>
      <c r="AI121" s="186"/>
      <c r="AJ121" s="186"/>
      <c r="AK121" s="186"/>
      <c r="AL121" s="186"/>
      <c r="AM121" s="186"/>
      <c r="AN121" s="186"/>
      <c r="AO121" s="186"/>
      <c r="AP121" s="186"/>
      <c r="AQ121" s="186"/>
      <c r="AR121" s="186"/>
      <c r="AS121" s="186"/>
      <c r="AT121" s="186"/>
      <c r="AU121" s="186"/>
      <c r="AV121" s="186"/>
      <c r="AW121" s="186"/>
      <c r="AX121" s="186"/>
      <c r="AY121" s="186"/>
      <c r="AZ121" s="186"/>
    </row>
    <row r="122" spans="1:52" x14ac:dyDescent="0.2">
      <c r="A122" s="186"/>
      <c r="Y122" s="186"/>
      <c r="Z122" s="186"/>
      <c r="AA122" s="186"/>
      <c r="AB122" s="186"/>
      <c r="AC122" s="186"/>
      <c r="AD122" s="186"/>
      <c r="AE122" s="186"/>
      <c r="AF122" s="186"/>
      <c r="AG122" s="186"/>
      <c r="AH122" s="186"/>
      <c r="AI122" s="186"/>
      <c r="AJ122" s="186"/>
      <c r="AK122" s="186"/>
      <c r="AL122" s="186"/>
      <c r="AM122" s="186"/>
      <c r="AN122" s="186"/>
      <c r="AO122" s="186"/>
      <c r="AP122" s="186"/>
      <c r="AQ122" s="186"/>
      <c r="AR122" s="186"/>
      <c r="AS122" s="186"/>
      <c r="AT122" s="186"/>
      <c r="AU122" s="186"/>
      <c r="AV122" s="186"/>
      <c r="AW122" s="186"/>
      <c r="AX122" s="186"/>
      <c r="AY122" s="186"/>
      <c r="AZ122" s="186"/>
    </row>
    <row r="123" spans="1:52" x14ac:dyDescent="0.2">
      <c r="A123" s="186"/>
      <c r="Y123" s="186"/>
      <c r="Z123" s="186"/>
      <c r="AA123" s="186"/>
      <c r="AB123" s="186"/>
      <c r="AC123" s="186"/>
      <c r="AD123" s="186"/>
      <c r="AE123" s="186"/>
      <c r="AF123" s="186"/>
      <c r="AG123" s="186"/>
      <c r="AH123" s="186"/>
      <c r="AI123" s="186"/>
      <c r="AJ123" s="186"/>
      <c r="AK123" s="186"/>
      <c r="AL123" s="186"/>
      <c r="AM123" s="186"/>
      <c r="AN123" s="186"/>
      <c r="AO123" s="186"/>
      <c r="AP123" s="186"/>
      <c r="AQ123" s="186"/>
      <c r="AR123" s="186"/>
      <c r="AS123" s="186"/>
      <c r="AT123" s="186"/>
      <c r="AU123" s="186"/>
      <c r="AV123" s="186"/>
      <c r="AW123" s="186"/>
      <c r="AX123" s="186"/>
      <c r="AY123" s="186"/>
      <c r="AZ123" s="186"/>
    </row>
    <row r="124" spans="1:52" x14ac:dyDescent="0.2">
      <c r="A124" s="186"/>
      <c r="Y124" s="186"/>
      <c r="Z124" s="186"/>
      <c r="AA124" s="186"/>
      <c r="AB124" s="186"/>
      <c r="AC124" s="186"/>
      <c r="AD124" s="186"/>
      <c r="AE124" s="186"/>
      <c r="AF124" s="186"/>
      <c r="AG124" s="186"/>
      <c r="AH124" s="186"/>
      <c r="AI124" s="186"/>
      <c r="AJ124" s="186"/>
      <c r="AK124" s="186"/>
      <c r="AL124" s="186"/>
      <c r="AM124" s="186"/>
      <c r="AN124" s="186"/>
      <c r="AO124" s="186"/>
      <c r="AP124" s="186"/>
      <c r="AQ124" s="186"/>
      <c r="AR124" s="186"/>
      <c r="AS124" s="186"/>
      <c r="AT124" s="186"/>
      <c r="AU124" s="186"/>
      <c r="AV124" s="186"/>
      <c r="AW124" s="186"/>
      <c r="AX124" s="186"/>
      <c r="AY124" s="186"/>
      <c r="AZ124" s="186"/>
    </row>
    <row r="125" spans="1:52" x14ac:dyDescent="0.2">
      <c r="A125" s="186"/>
      <c r="Y125" s="186"/>
      <c r="Z125" s="186"/>
      <c r="AA125" s="186"/>
      <c r="AB125" s="186"/>
      <c r="AC125" s="186"/>
      <c r="AD125" s="186"/>
      <c r="AE125" s="186"/>
      <c r="AF125" s="186"/>
      <c r="AG125" s="186"/>
      <c r="AH125" s="186"/>
      <c r="AI125" s="186"/>
      <c r="AJ125" s="186"/>
      <c r="AK125" s="186"/>
      <c r="AL125" s="186"/>
      <c r="AM125" s="186"/>
      <c r="AN125" s="186"/>
      <c r="AO125" s="186"/>
      <c r="AP125" s="186"/>
      <c r="AQ125" s="186"/>
      <c r="AR125" s="186"/>
      <c r="AS125" s="186"/>
      <c r="AT125" s="186"/>
      <c r="AU125" s="186"/>
      <c r="AV125" s="186"/>
      <c r="AW125" s="186"/>
      <c r="AX125" s="186"/>
      <c r="AY125" s="186"/>
      <c r="AZ125" s="186"/>
    </row>
    <row r="126" spans="1:52" x14ac:dyDescent="0.2">
      <c r="A126" s="186"/>
      <c r="Y126" s="186"/>
      <c r="Z126" s="186"/>
      <c r="AA126" s="186"/>
      <c r="AB126" s="186"/>
      <c r="AC126" s="186"/>
      <c r="AD126" s="186"/>
      <c r="AE126" s="186"/>
      <c r="AF126" s="186"/>
      <c r="AG126" s="186"/>
      <c r="AH126" s="186"/>
      <c r="AI126" s="186"/>
      <c r="AJ126" s="186"/>
      <c r="AK126" s="186"/>
      <c r="AL126" s="186"/>
      <c r="AM126" s="186"/>
      <c r="AN126" s="186"/>
      <c r="AO126" s="186"/>
      <c r="AP126" s="186"/>
      <c r="AQ126" s="186"/>
      <c r="AR126" s="186"/>
      <c r="AS126" s="186"/>
      <c r="AT126" s="186"/>
      <c r="AU126" s="186"/>
      <c r="AV126" s="186"/>
      <c r="AW126" s="186"/>
      <c r="AX126" s="186"/>
      <c r="AY126" s="186"/>
      <c r="AZ126" s="186"/>
    </row>
    <row r="127" spans="1:52" x14ac:dyDescent="0.2">
      <c r="A127" s="186"/>
      <c r="Y127" s="186"/>
      <c r="Z127" s="186"/>
      <c r="AA127" s="186"/>
      <c r="AB127" s="186"/>
      <c r="AC127" s="186"/>
      <c r="AD127" s="186"/>
      <c r="AE127" s="186"/>
      <c r="AF127" s="186"/>
      <c r="AG127" s="186"/>
      <c r="AH127" s="186"/>
      <c r="AI127" s="186"/>
      <c r="AJ127" s="186"/>
      <c r="AK127" s="186"/>
      <c r="AL127" s="186"/>
      <c r="AM127" s="186"/>
      <c r="AN127" s="186"/>
      <c r="AO127" s="186"/>
      <c r="AP127" s="186"/>
      <c r="AQ127" s="186"/>
      <c r="AR127" s="186"/>
      <c r="AS127" s="186"/>
      <c r="AT127" s="186"/>
      <c r="AU127" s="186"/>
      <c r="AV127" s="186"/>
      <c r="AW127" s="186"/>
      <c r="AX127" s="186"/>
      <c r="AY127" s="186"/>
      <c r="AZ127" s="186"/>
    </row>
    <row r="128" spans="1:52" x14ac:dyDescent="0.2">
      <c r="A128" s="186"/>
      <c r="Y128" s="186"/>
      <c r="Z128" s="186"/>
      <c r="AA128" s="186"/>
      <c r="AB128" s="186"/>
      <c r="AC128" s="186"/>
      <c r="AD128" s="186"/>
      <c r="AE128" s="186"/>
      <c r="AF128" s="186"/>
      <c r="AG128" s="186"/>
      <c r="AH128" s="186"/>
      <c r="AI128" s="186"/>
      <c r="AJ128" s="186"/>
      <c r="AK128" s="186"/>
      <c r="AL128" s="186"/>
      <c r="AM128" s="186"/>
      <c r="AN128" s="186"/>
      <c r="AO128" s="186"/>
      <c r="AP128" s="186"/>
      <c r="AQ128" s="186"/>
      <c r="AR128" s="186"/>
      <c r="AS128" s="186"/>
      <c r="AT128" s="186"/>
      <c r="AU128" s="186"/>
      <c r="AV128" s="186"/>
      <c r="AW128" s="186"/>
      <c r="AX128" s="186"/>
      <c r="AY128" s="186"/>
      <c r="AZ128" s="186"/>
    </row>
    <row r="129" spans="1:52" x14ac:dyDescent="0.2">
      <c r="A129" s="186"/>
      <c r="Y129" s="186"/>
      <c r="Z129" s="186"/>
      <c r="AA129" s="186"/>
      <c r="AB129" s="186"/>
      <c r="AC129" s="186"/>
      <c r="AD129" s="186"/>
      <c r="AE129" s="186"/>
      <c r="AF129" s="186"/>
      <c r="AG129" s="186"/>
      <c r="AH129" s="186"/>
      <c r="AI129" s="186"/>
      <c r="AJ129" s="186"/>
      <c r="AK129" s="186"/>
      <c r="AL129" s="186"/>
      <c r="AM129" s="186"/>
      <c r="AN129" s="186"/>
      <c r="AO129" s="186"/>
      <c r="AP129" s="186"/>
      <c r="AQ129" s="186"/>
      <c r="AR129" s="186"/>
      <c r="AS129" s="186"/>
      <c r="AT129" s="186"/>
      <c r="AU129" s="186"/>
      <c r="AV129" s="186"/>
      <c r="AW129" s="186"/>
      <c r="AX129" s="186"/>
      <c r="AY129" s="186"/>
      <c r="AZ129" s="186"/>
    </row>
    <row r="130" spans="1:52" x14ac:dyDescent="0.2">
      <c r="A130" s="186"/>
      <c r="Y130" s="186"/>
      <c r="Z130" s="186"/>
      <c r="AA130" s="186"/>
      <c r="AB130" s="186"/>
      <c r="AC130" s="186"/>
      <c r="AD130" s="186"/>
      <c r="AE130" s="186"/>
      <c r="AF130" s="186"/>
      <c r="AG130" s="186"/>
      <c r="AH130" s="186"/>
      <c r="AI130" s="186"/>
      <c r="AJ130" s="186"/>
      <c r="AK130" s="186"/>
      <c r="AL130" s="186"/>
      <c r="AM130" s="186"/>
      <c r="AN130" s="186"/>
      <c r="AO130" s="186"/>
      <c r="AP130" s="186"/>
      <c r="AQ130" s="186"/>
      <c r="AR130" s="186"/>
      <c r="AS130" s="186"/>
      <c r="AT130" s="186"/>
      <c r="AU130" s="186"/>
      <c r="AV130" s="186"/>
      <c r="AW130" s="186"/>
      <c r="AX130" s="186"/>
      <c r="AY130" s="186"/>
      <c r="AZ130" s="186"/>
    </row>
    <row r="131" spans="1:52" x14ac:dyDescent="0.2">
      <c r="A131" s="186"/>
      <c r="Y131" s="186"/>
      <c r="Z131" s="186"/>
      <c r="AA131" s="186"/>
      <c r="AB131" s="186"/>
      <c r="AC131" s="186"/>
      <c r="AD131" s="186"/>
      <c r="AE131" s="186"/>
      <c r="AF131" s="186"/>
      <c r="AG131" s="186"/>
      <c r="AH131" s="186"/>
      <c r="AI131" s="186"/>
      <c r="AJ131" s="186"/>
      <c r="AK131" s="186"/>
      <c r="AL131" s="186"/>
      <c r="AM131" s="186"/>
      <c r="AN131" s="186"/>
      <c r="AO131" s="186"/>
      <c r="AP131" s="186"/>
      <c r="AQ131" s="186"/>
      <c r="AR131" s="186"/>
      <c r="AS131" s="186"/>
      <c r="AT131" s="186"/>
      <c r="AU131" s="186"/>
      <c r="AV131" s="186"/>
      <c r="AW131" s="186"/>
      <c r="AX131" s="186"/>
      <c r="AY131" s="186"/>
      <c r="AZ131" s="186"/>
    </row>
    <row r="132" spans="1:52" x14ac:dyDescent="0.2">
      <c r="A132" s="186"/>
      <c r="Y132" s="186"/>
      <c r="Z132" s="186"/>
      <c r="AA132" s="186"/>
      <c r="AB132" s="186"/>
      <c r="AC132" s="186"/>
      <c r="AD132" s="186"/>
      <c r="AE132" s="186"/>
      <c r="AF132" s="186"/>
      <c r="AG132" s="186"/>
      <c r="AH132" s="186"/>
      <c r="AI132" s="186"/>
      <c r="AJ132" s="186"/>
      <c r="AK132" s="186"/>
      <c r="AL132" s="186"/>
      <c r="AM132" s="186"/>
      <c r="AN132" s="186"/>
      <c r="AO132" s="186"/>
      <c r="AP132" s="186"/>
      <c r="AQ132" s="186"/>
      <c r="AR132" s="186"/>
      <c r="AS132" s="186"/>
      <c r="AT132" s="186"/>
      <c r="AU132" s="186"/>
      <c r="AV132" s="186"/>
      <c r="AW132" s="186"/>
      <c r="AX132" s="186"/>
      <c r="AY132" s="186"/>
      <c r="AZ132" s="186"/>
    </row>
    <row r="133" spans="1:52" x14ac:dyDescent="0.2">
      <c r="A133" s="186"/>
      <c r="Y133" s="186"/>
      <c r="Z133" s="186"/>
      <c r="AA133" s="186"/>
      <c r="AB133" s="186"/>
      <c r="AC133" s="186"/>
      <c r="AD133" s="186"/>
      <c r="AE133" s="186"/>
      <c r="AF133" s="186"/>
      <c r="AG133" s="186"/>
      <c r="AH133" s="186"/>
      <c r="AI133" s="186"/>
      <c r="AJ133" s="186"/>
      <c r="AK133" s="186"/>
      <c r="AL133" s="186"/>
      <c r="AM133" s="186"/>
      <c r="AN133" s="186"/>
      <c r="AO133" s="186"/>
      <c r="AP133" s="186"/>
      <c r="AQ133" s="186"/>
      <c r="AR133" s="186"/>
      <c r="AS133" s="186"/>
      <c r="AT133" s="186"/>
      <c r="AU133" s="186"/>
      <c r="AV133" s="186"/>
      <c r="AW133" s="186"/>
      <c r="AX133" s="186"/>
      <c r="AY133" s="186"/>
      <c r="AZ133" s="186"/>
    </row>
    <row r="134" spans="1:52" x14ac:dyDescent="0.2">
      <c r="A134" s="186"/>
      <c r="Y134" s="186"/>
      <c r="Z134" s="186"/>
      <c r="AA134" s="186"/>
      <c r="AB134" s="186"/>
      <c r="AC134" s="186"/>
      <c r="AD134" s="186"/>
      <c r="AE134" s="186"/>
      <c r="AF134" s="186"/>
      <c r="AG134" s="186"/>
      <c r="AH134" s="186"/>
      <c r="AI134" s="186"/>
      <c r="AJ134" s="186"/>
      <c r="AK134" s="186"/>
      <c r="AL134" s="186"/>
      <c r="AM134" s="186"/>
      <c r="AN134" s="186"/>
      <c r="AO134" s="186"/>
      <c r="AP134" s="186"/>
      <c r="AQ134" s="186"/>
      <c r="AR134" s="186"/>
      <c r="AS134" s="186"/>
      <c r="AT134" s="186"/>
      <c r="AU134" s="186"/>
      <c r="AV134" s="186"/>
      <c r="AW134" s="186"/>
      <c r="AX134" s="186"/>
      <c r="AY134" s="186"/>
      <c r="AZ134" s="186"/>
    </row>
    <row r="135" spans="1:52" x14ac:dyDescent="0.2">
      <c r="A135" s="186"/>
      <c r="Y135" s="186"/>
      <c r="Z135" s="186"/>
      <c r="AA135" s="186"/>
      <c r="AB135" s="186"/>
      <c r="AC135" s="186"/>
      <c r="AD135" s="186"/>
      <c r="AE135" s="186"/>
      <c r="AF135" s="186"/>
      <c r="AG135" s="186"/>
      <c r="AH135" s="186"/>
      <c r="AI135" s="186"/>
      <c r="AJ135" s="186"/>
      <c r="AK135" s="186"/>
      <c r="AL135" s="186"/>
      <c r="AM135" s="186"/>
      <c r="AN135" s="186"/>
      <c r="AO135" s="186"/>
      <c r="AP135" s="186"/>
      <c r="AQ135" s="186"/>
      <c r="AR135" s="186"/>
      <c r="AS135" s="186"/>
      <c r="AT135" s="186"/>
      <c r="AU135" s="186"/>
      <c r="AV135" s="186"/>
      <c r="AW135" s="186"/>
      <c r="AX135" s="186"/>
      <c r="AY135" s="186"/>
      <c r="AZ135" s="186"/>
    </row>
    <row r="136" spans="1:52" x14ac:dyDescent="0.2">
      <c r="A136" s="186"/>
      <c r="Y136" s="186"/>
      <c r="Z136" s="186"/>
      <c r="AA136" s="186"/>
      <c r="AB136" s="186"/>
      <c r="AC136" s="186"/>
      <c r="AD136" s="186"/>
      <c r="AE136" s="186"/>
      <c r="AF136" s="186"/>
      <c r="AG136" s="186"/>
      <c r="AH136" s="186"/>
      <c r="AI136" s="186"/>
      <c r="AJ136" s="186"/>
      <c r="AK136" s="186"/>
      <c r="AL136" s="186"/>
      <c r="AM136" s="186"/>
      <c r="AN136" s="186"/>
      <c r="AO136" s="186"/>
      <c r="AP136" s="186"/>
      <c r="AQ136" s="186"/>
      <c r="AR136" s="186"/>
      <c r="AS136" s="186"/>
      <c r="AT136" s="186"/>
      <c r="AU136" s="186"/>
      <c r="AV136" s="186"/>
      <c r="AW136" s="186"/>
      <c r="AX136" s="186"/>
      <c r="AY136" s="186"/>
      <c r="AZ136" s="186"/>
    </row>
    <row r="137" spans="1:52" x14ac:dyDescent="0.2">
      <c r="A137" s="186"/>
      <c r="Y137" s="186"/>
      <c r="Z137" s="186"/>
      <c r="AA137" s="186"/>
      <c r="AB137" s="186"/>
      <c r="AC137" s="186"/>
      <c r="AD137" s="186"/>
      <c r="AE137" s="186"/>
      <c r="AF137" s="186"/>
      <c r="AG137" s="186"/>
      <c r="AH137" s="186"/>
      <c r="AI137" s="186"/>
      <c r="AJ137" s="186"/>
      <c r="AK137" s="186"/>
      <c r="AL137" s="186"/>
      <c r="AM137" s="186"/>
      <c r="AN137" s="186"/>
      <c r="AO137" s="186"/>
      <c r="AP137" s="186"/>
      <c r="AQ137" s="186"/>
      <c r="AR137" s="186"/>
      <c r="AS137" s="186"/>
      <c r="AT137" s="186"/>
      <c r="AU137" s="186"/>
      <c r="AV137" s="186"/>
      <c r="AW137" s="186"/>
      <c r="AX137" s="186"/>
      <c r="AY137" s="186"/>
      <c r="AZ137" s="186"/>
    </row>
    <row r="138" spans="1:52" x14ac:dyDescent="0.2">
      <c r="A138" s="186"/>
      <c r="Y138" s="186"/>
      <c r="Z138" s="186"/>
      <c r="AA138" s="186"/>
      <c r="AB138" s="186"/>
      <c r="AC138" s="186"/>
      <c r="AD138" s="186"/>
      <c r="AE138" s="186"/>
      <c r="AF138" s="186"/>
      <c r="AG138" s="186"/>
      <c r="AH138" s="186"/>
      <c r="AI138" s="186"/>
      <c r="AJ138" s="186"/>
      <c r="AK138" s="186"/>
      <c r="AL138" s="186"/>
      <c r="AM138" s="186"/>
      <c r="AN138" s="186"/>
      <c r="AO138" s="186"/>
      <c r="AP138" s="186"/>
      <c r="AQ138" s="186"/>
      <c r="AR138" s="186"/>
      <c r="AS138" s="186"/>
      <c r="AT138" s="186"/>
      <c r="AU138" s="186"/>
      <c r="AV138" s="186"/>
      <c r="AW138" s="186"/>
      <c r="AX138" s="186"/>
      <c r="AY138" s="186"/>
      <c r="AZ138" s="186"/>
    </row>
    <row r="139" spans="1:52" x14ac:dyDescent="0.2">
      <c r="A139" s="186"/>
      <c r="Y139" s="186"/>
      <c r="Z139" s="186"/>
      <c r="AA139" s="186"/>
      <c r="AB139" s="186"/>
      <c r="AC139" s="186"/>
      <c r="AD139" s="186"/>
      <c r="AE139" s="186"/>
      <c r="AF139" s="186"/>
      <c r="AG139" s="186"/>
      <c r="AH139" s="186"/>
      <c r="AI139" s="186"/>
      <c r="AJ139" s="186"/>
      <c r="AK139" s="186"/>
      <c r="AL139" s="186"/>
      <c r="AM139" s="186"/>
      <c r="AN139" s="186"/>
      <c r="AO139" s="186"/>
      <c r="AP139" s="186"/>
      <c r="AQ139" s="186"/>
      <c r="AR139" s="186"/>
      <c r="AS139" s="186"/>
      <c r="AT139" s="186"/>
      <c r="AU139" s="186"/>
      <c r="AV139" s="186"/>
      <c r="AW139" s="186"/>
      <c r="AX139" s="186"/>
      <c r="AY139" s="186"/>
      <c r="AZ139" s="186"/>
    </row>
    <row r="140" spans="1:52" x14ac:dyDescent="0.2">
      <c r="A140" s="186"/>
      <c r="Y140" s="186"/>
      <c r="Z140" s="186"/>
      <c r="AA140" s="186"/>
      <c r="AB140" s="186"/>
      <c r="AC140" s="186"/>
      <c r="AD140" s="186"/>
      <c r="AE140" s="186"/>
      <c r="AF140" s="186"/>
      <c r="AG140" s="186"/>
      <c r="AH140" s="186"/>
      <c r="AI140" s="186"/>
      <c r="AJ140" s="186"/>
      <c r="AK140" s="186"/>
      <c r="AL140" s="186"/>
      <c r="AM140" s="186"/>
      <c r="AN140" s="186"/>
      <c r="AO140" s="186"/>
      <c r="AP140" s="186"/>
      <c r="AQ140" s="186"/>
      <c r="AR140" s="186"/>
      <c r="AS140" s="186"/>
      <c r="AT140" s="186"/>
      <c r="AU140" s="186"/>
      <c r="AV140" s="186"/>
      <c r="AW140" s="186"/>
      <c r="AX140" s="186"/>
      <c r="AY140" s="186"/>
      <c r="AZ140" s="186"/>
    </row>
    <row r="141" spans="1:52" x14ac:dyDescent="0.2">
      <c r="A141" s="186"/>
      <c r="Y141" s="186"/>
      <c r="Z141" s="186"/>
      <c r="AA141" s="186"/>
      <c r="AB141" s="186"/>
      <c r="AC141" s="186"/>
      <c r="AD141" s="186"/>
      <c r="AE141" s="186"/>
      <c r="AF141" s="186"/>
      <c r="AG141" s="186"/>
      <c r="AH141" s="186"/>
      <c r="AI141" s="186"/>
      <c r="AJ141" s="186"/>
      <c r="AK141" s="186"/>
      <c r="AL141" s="186"/>
      <c r="AM141" s="186"/>
      <c r="AN141" s="186"/>
      <c r="AO141" s="186"/>
      <c r="AP141" s="186"/>
      <c r="AQ141" s="186"/>
      <c r="AR141" s="186"/>
      <c r="AS141" s="186"/>
      <c r="AT141" s="186"/>
      <c r="AU141" s="186"/>
      <c r="AV141" s="186"/>
      <c r="AW141" s="186"/>
      <c r="AX141" s="186"/>
      <c r="AY141" s="186"/>
      <c r="AZ141" s="186"/>
    </row>
    <row r="142" spans="1:52" x14ac:dyDescent="0.2">
      <c r="A142" s="186"/>
      <c r="Y142" s="186"/>
      <c r="Z142" s="186"/>
      <c r="AA142" s="186"/>
      <c r="AB142" s="186"/>
      <c r="AC142" s="186"/>
      <c r="AD142" s="186"/>
      <c r="AE142" s="186"/>
      <c r="AF142" s="186"/>
      <c r="AG142" s="186"/>
      <c r="AH142" s="186"/>
      <c r="AI142" s="186"/>
      <c r="AJ142" s="186"/>
      <c r="AK142" s="186"/>
      <c r="AL142" s="186"/>
      <c r="AM142" s="186"/>
      <c r="AN142" s="186"/>
      <c r="AO142" s="186"/>
      <c r="AP142" s="186"/>
      <c r="AQ142" s="186"/>
      <c r="AR142" s="186"/>
      <c r="AS142" s="186"/>
      <c r="AT142" s="186"/>
      <c r="AU142" s="186"/>
      <c r="AV142" s="186"/>
      <c r="AW142" s="186"/>
      <c r="AX142" s="186"/>
      <c r="AY142" s="186"/>
      <c r="AZ142" s="186"/>
    </row>
    <row r="143" spans="1:52" x14ac:dyDescent="0.2">
      <c r="A143" s="186"/>
      <c r="Y143" s="186"/>
      <c r="Z143" s="186"/>
      <c r="AA143" s="186"/>
      <c r="AB143" s="186"/>
      <c r="AC143" s="186"/>
      <c r="AD143" s="186"/>
      <c r="AE143" s="186"/>
      <c r="AF143" s="186"/>
      <c r="AG143" s="186"/>
      <c r="AH143" s="186"/>
      <c r="AI143" s="186"/>
      <c r="AJ143" s="186"/>
      <c r="AK143" s="186"/>
      <c r="AL143" s="186"/>
      <c r="AM143" s="186"/>
      <c r="AN143" s="186"/>
      <c r="AO143" s="186"/>
      <c r="AP143" s="186"/>
      <c r="AQ143" s="186"/>
      <c r="AR143" s="186"/>
      <c r="AS143" s="186"/>
      <c r="AT143" s="186"/>
      <c r="AU143" s="186"/>
      <c r="AV143" s="186"/>
      <c r="AW143" s="186"/>
      <c r="AX143" s="186"/>
      <c r="AY143" s="186"/>
      <c r="AZ143" s="186"/>
    </row>
    <row r="144" spans="1:52" x14ac:dyDescent="0.2">
      <c r="A144" s="186"/>
      <c r="Y144" s="186"/>
      <c r="Z144" s="186"/>
      <c r="AA144" s="186"/>
      <c r="AB144" s="186"/>
      <c r="AC144" s="186"/>
      <c r="AD144" s="186"/>
      <c r="AE144" s="186"/>
      <c r="AF144" s="186"/>
      <c r="AG144" s="186"/>
      <c r="AH144" s="186"/>
      <c r="AI144" s="186"/>
      <c r="AJ144" s="186"/>
      <c r="AK144" s="186"/>
      <c r="AL144" s="186"/>
      <c r="AM144" s="186"/>
      <c r="AN144" s="186"/>
      <c r="AO144" s="186"/>
      <c r="AP144" s="186"/>
      <c r="AQ144" s="186"/>
      <c r="AR144" s="186"/>
      <c r="AS144" s="186"/>
      <c r="AT144" s="186"/>
      <c r="AU144" s="186"/>
      <c r="AV144" s="186"/>
      <c r="AW144" s="186"/>
      <c r="AX144" s="186"/>
      <c r="AY144" s="186"/>
      <c r="AZ144" s="186"/>
    </row>
    <row r="145" spans="1:52" x14ac:dyDescent="0.2">
      <c r="A145" s="186"/>
      <c r="Y145" s="186"/>
      <c r="Z145" s="186"/>
      <c r="AA145" s="186"/>
      <c r="AB145" s="186"/>
      <c r="AC145" s="186"/>
      <c r="AD145" s="186"/>
      <c r="AE145" s="186"/>
      <c r="AF145" s="186"/>
      <c r="AG145" s="186"/>
      <c r="AH145" s="186"/>
      <c r="AI145" s="186"/>
      <c r="AJ145" s="186"/>
      <c r="AK145" s="186"/>
      <c r="AL145" s="186"/>
      <c r="AM145" s="186"/>
      <c r="AN145" s="186"/>
      <c r="AO145" s="186"/>
      <c r="AP145" s="186"/>
      <c r="AQ145" s="186"/>
      <c r="AR145" s="186"/>
      <c r="AS145" s="186"/>
      <c r="AT145" s="186"/>
      <c r="AU145" s="186"/>
      <c r="AV145" s="186"/>
      <c r="AW145" s="186"/>
      <c r="AX145" s="186"/>
      <c r="AY145" s="186"/>
      <c r="AZ145" s="186"/>
    </row>
    <row r="146" spans="1:52" x14ac:dyDescent="0.2">
      <c r="A146" s="186"/>
      <c r="Y146" s="186"/>
      <c r="Z146" s="186"/>
      <c r="AA146" s="186"/>
      <c r="AB146" s="186"/>
      <c r="AC146" s="186"/>
      <c r="AD146" s="186"/>
      <c r="AE146" s="186"/>
      <c r="AF146" s="186"/>
      <c r="AG146" s="186"/>
      <c r="AH146" s="186"/>
      <c r="AI146" s="186"/>
      <c r="AJ146" s="186"/>
      <c r="AK146" s="186"/>
      <c r="AL146" s="186"/>
      <c r="AM146" s="186"/>
      <c r="AN146" s="186"/>
      <c r="AO146" s="186"/>
      <c r="AP146" s="186"/>
      <c r="AQ146" s="186"/>
      <c r="AR146" s="186"/>
      <c r="AS146" s="186"/>
      <c r="AT146" s="186"/>
      <c r="AU146" s="186"/>
      <c r="AV146" s="186"/>
      <c r="AW146" s="186"/>
      <c r="AX146" s="186"/>
      <c r="AY146" s="186"/>
      <c r="AZ146" s="186"/>
    </row>
    <row r="147" spans="1:52" x14ac:dyDescent="0.2">
      <c r="A147" s="186"/>
      <c r="Y147" s="186"/>
      <c r="Z147" s="186"/>
      <c r="AA147" s="186"/>
      <c r="AB147" s="186"/>
      <c r="AC147" s="186"/>
      <c r="AD147" s="186"/>
      <c r="AE147" s="186"/>
      <c r="AF147" s="186"/>
      <c r="AG147" s="186"/>
      <c r="AH147" s="186"/>
      <c r="AI147" s="186"/>
      <c r="AJ147" s="186"/>
      <c r="AK147" s="186"/>
      <c r="AL147" s="186"/>
      <c r="AM147" s="186"/>
      <c r="AN147" s="186"/>
      <c r="AO147" s="186"/>
      <c r="AP147" s="186"/>
      <c r="AQ147" s="186"/>
      <c r="AR147" s="186"/>
      <c r="AS147" s="186"/>
      <c r="AT147" s="186"/>
      <c r="AU147" s="186"/>
      <c r="AV147" s="186"/>
      <c r="AW147" s="186"/>
      <c r="AX147" s="186"/>
      <c r="AY147" s="186"/>
      <c r="AZ147" s="186"/>
    </row>
    <row r="148" spans="1:52" x14ac:dyDescent="0.2">
      <c r="A148" s="186"/>
      <c r="Y148" s="186"/>
      <c r="Z148" s="186"/>
      <c r="AA148" s="186"/>
      <c r="AB148" s="186"/>
      <c r="AC148" s="186"/>
      <c r="AD148" s="186"/>
      <c r="AE148" s="186"/>
      <c r="AF148" s="186"/>
      <c r="AG148" s="186"/>
      <c r="AH148" s="186"/>
      <c r="AI148" s="186"/>
      <c r="AJ148" s="186"/>
      <c r="AK148" s="186"/>
      <c r="AL148" s="186"/>
      <c r="AM148" s="186"/>
      <c r="AN148" s="186"/>
      <c r="AO148" s="186"/>
      <c r="AP148" s="186"/>
      <c r="AQ148" s="186"/>
      <c r="AR148" s="186"/>
      <c r="AS148" s="186"/>
      <c r="AT148" s="186"/>
      <c r="AU148" s="186"/>
      <c r="AV148" s="186"/>
      <c r="AW148" s="186"/>
      <c r="AX148" s="186"/>
      <c r="AY148" s="186"/>
      <c r="AZ148" s="186"/>
    </row>
    <row r="149" spans="1:52" x14ac:dyDescent="0.2">
      <c r="A149" s="186"/>
      <c r="Y149" s="186"/>
      <c r="Z149" s="186"/>
      <c r="AA149" s="186"/>
      <c r="AB149" s="186"/>
      <c r="AC149" s="186"/>
      <c r="AD149" s="186"/>
      <c r="AE149" s="186"/>
      <c r="AF149" s="186"/>
      <c r="AG149" s="186"/>
      <c r="AH149" s="186"/>
      <c r="AI149" s="186"/>
      <c r="AJ149" s="186"/>
      <c r="AK149" s="186"/>
      <c r="AL149" s="186"/>
      <c r="AM149" s="186"/>
      <c r="AN149" s="186"/>
      <c r="AO149" s="186"/>
      <c r="AP149" s="186"/>
      <c r="AQ149" s="186"/>
      <c r="AR149" s="186"/>
      <c r="AS149" s="186"/>
      <c r="AT149" s="186"/>
      <c r="AU149" s="186"/>
      <c r="AV149" s="186"/>
      <c r="AW149" s="186"/>
      <c r="AX149" s="186"/>
      <c r="AY149" s="186"/>
      <c r="AZ149" s="186"/>
    </row>
    <row r="150" spans="1:52" x14ac:dyDescent="0.2">
      <c r="A150" s="186"/>
      <c r="Y150" s="186"/>
      <c r="Z150" s="186"/>
      <c r="AA150" s="186"/>
      <c r="AB150" s="186"/>
      <c r="AC150" s="186"/>
      <c r="AD150" s="186"/>
      <c r="AE150" s="186"/>
      <c r="AF150" s="186"/>
      <c r="AG150" s="186"/>
      <c r="AH150" s="186"/>
      <c r="AI150" s="186"/>
      <c r="AJ150" s="186"/>
      <c r="AK150" s="186"/>
      <c r="AL150" s="186"/>
      <c r="AM150" s="186"/>
      <c r="AN150" s="186"/>
      <c r="AO150" s="186"/>
      <c r="AP150" s="186"/>
      <c r="AQ150" s="186"/>
      <c r="AR150" s="186"/>
      <c r="AS150" s="186"/>
      <c r="AT150" s="186"/>
      <c r="AU150" s="186"/>
      <c r="AV150" s="186"/>
      <c r="AW150" s="186"/>
      <c r="AX150" s="186"/>
      <c r="AY150" s="186"/>
      <c r="AZ150" s="186"/>
    </row>
    <row r="151" spans="1:52" x14ac:dyDescent="0.2">
      <c r="A151" s="186"/>
      <c r="Y151" s="186"/>
      <c r="Z151" s="186"/>
      <c r="AA151" s="186"/>
      <c r="AB151" s="186"/>
      <c r="AC151" s="186"/>
      <c r="AD151" s="186"/>
      <c r="AE151" s="186"/>
      <c r="AF151" s="186"/>
      <c r="AG151" s="186"/>
      <c r="AH151" s="186"/>
      <c r="AI151" s="186"/>
      <c r="AJ151" s="186"/>
      <c r="AK151" s="186"/>
      <c r="AL151" s="186"/>
      <c r="AM151" s="186"/>
      <c r="AN151" s="186"/>
      <c r="AO151" s="186"/>
      <c r="AP151" s="186"/>
      <c r="AQ151" s="186"/>
      <c r="AR151" s="186"/>
      <c r="AS151" s="186"/>
      <c r="AT151" s="186"/>
      <c r="AU151" s="186"/>
      <c r="AV151" s="186"/>
      <c r="AW151" s="186"/>
      <c r="AX151" s="186"/>
      <c r="AY151" s="186"/>
      <c r="AZ151" s="186"/>
    </row>
    <row r="152" spans="1:52" x14ac:dyDescent="0.2">
      <c r="A152" s="186"/>
      <c r="Y152" s="186"/>
      <c r="Z152" s="186"/>
      <c r="AA152" s="186"/>
      <c r="AB152" s="186"/>
      <c r="AC152" s="186"/>
      <c r="AD152" s="186"/>
      <c r="AE152" s="186"/>
      <c r="AF152" s="186"/>
      <c r="AG152" s="186"/>
      <c r="AH152" s="186"/>
      <c r="AI152" s="186"/>
      <c r="AJ152" s="186"/>
      <c r="AK152" s="186"/>
      <c r="AL152" s="186"/>
      <c r="AM152" s="186"/>
      <c r="AN152" s="186"/>
      <c r="AO152" s="186"/>
      <c r="AP152" s="186"/>
      <c r="AQ152" s="186"/>
      <c r="AR152" s="186"/>
      <c r="AS152" s="186"/>
      <c r="AT152" s="186"/>
      <c r="AU152" s="186"/>
      <c r="AV152" s="186"/>
      <c r="AW152" s="186"/>
      <c r="AX152" s="186"/>
      <c r="AY152" s="186"/>
      <c r="AZ152" s="186"/>
    </row>
    <row r="153" spans="1:52" x14ac:dyDescent="0.2">
      <c r="A153" s="186"/>
      <c r="Y153" s="186"/>
      <c r="Z153" s="186"/>
      <c r="AA153" s="186"/>
      <c r="AB153" s="186"/>
      <c r="AC153" s="186"/>
      <c r="AD153" s="186"/>
      <c r="AE153" s="186"/>
      <c r="AF153" s="186"/>
      <c r="AG153" s="186"/>
      <c r="AH153" s="186"/>
      <c r="AI153" s="186"/>
      <c r="AJ153" s="186"/>
      <c r="AK153" s="186"/>
      <c r="AL153" s="186"/>
      <c r="AM153" s="186"/>
      <c r="AN153" s="186"/>
      <c r="AO153" s="186"/>
      <c r="AP153" s="186"/>
      <c r="AQ153" s="186"/>
      <c r="AR153" s="186"/>
      <c r="AS153" s="186"/>
      <c r="AT153" s="186"/>
      <c r="AU153" s="186"/>
      <c r="AV153" s="186"/>
      <c r="AW153" s="186"/>
      <c r="AX153" s="186"/>
      <c r="AY153" s="186"/>
      <c r="AZ153" s="186"/>
    </row>
    <row r="154" spans="1:52" x14ac:dyDescent="0.2">
      <c r="A154" s="186"/>
      <c r="Y154" s="186"/>
      <c r="Z154" s="186"/>
      <c r="AA154" s="186"/>
      <c r="AB154" s="186"/>
      <c r="AC154" s="186"/>
      <c r="AD154" s="186"/>
      <c r="AE154" s="186"/>
      <c r="AF154" s="186"/>
      <c r="AG154" s="186"/>
      <c r="AH154" s="186"/>
      <c r="AI154" s="186"/>
      <c r="AJ154" s="186"/>
      <c r="AK154" s="186"/>
      <c r="AL154" s="186"/>
      <c r="AM154" s="186"/>
      <c r="AN154" s="186"/>
      <c r="AO154" s="186"/>
      <c r="AP154" s="186"/>
      <c r="AQ154" s="186"/>
      <c r="AR154" s="186"/>
      <c r="AS154" s="186"/>
      <c r="AT154" s="186"/>
      <c r="AU154" s="186"/>
      <c r="AV154" s="186"/>
      <c r="AW154" s="186"/>
      <c r="AX154" s="186"/>
      <c r="AY154" s="186"/>
      <c r="AZ154" s="186"/>
    </row>
    <row r="155" spans="1:52" x14ac:dyDescent="0.2">
      <c r="A155" s="186"/>
      <c r="Y155" s="186"/>
      <c r="Z155" s="186"/>
      <c r="AA155" s="186"/>
      <c r="AB155" s="186"/>
      <c r="AC155" s="186"/>
      <c r="AD155" s="186"/>
      <c r="AE155" s="186"/>
      <c r="AF155" s="186"/>
      <c r="AG155" s="186"/>
      <c r="AH155" s="186"/>
      <c r="AI155" s="186"/>
      <c r="AJ155" s="186"/>
      <c r="AK155" s="186"/>
      <c r="AL155" s="186"/>
      <c r="AM155" s="186"/>
      <c r="AN155" s="186"/>
      <c r="AO155" s="186"/>
      <c r="AP155" s="186"/>
      <c r="AQ155" s="186"/>
      <c r="AR155" s="186"/>
      <c r="AS155" s="186"/>
      <c r="AT155" s="186"/>
      <c r="AU155" s="186"/>
      <c r="AV155" s="186"/>
      <c r="AW155" s="186"/>
      <c r="AX155" s="186"/>
      <c r="AY155" s="186"/>
      <c r="AZ155" s="186"/>
    </row>
    <row r="156" spans="1:52" x14ac:dyDescent="0.2">
      <c r="A156" s="186"/>
      <c r="Y156" s="186"/>
      <c r="Z156" s="186"/>
      <c r="AA156" s="186"/>
      <c r="AB156" s="186"/>
      <c r="AC156" s="186"/>
      <c r="AD156" s="186"/>
      <c r="AE156" s="186"/>
      <c r="AF156" s="186"/>
      <c r="AG156" s="186"/>
      <c r="AH156" s="186"/>
      <c r="AI156" s="186"/>
      <c r="AJ156" s="186"/>
      <c r="AK156" s="186"/>
      <c r="AL156" s="186"/>
      <c r="AM156" s="186"/>
      <c r="AN156" s="186"/>
      <c r="AO156" s="186"/>
      <c r="AP156" s="186"/>
      <c r="AQ156" s="186"/>
      <c r="AR156" s="186"/>
      <c r="AS156" s="186"/>
      <c r="AT156" s="186"/>
      <c r="AU156" s="186"/>
      <c r="AV156" s="186"/>
      <c r="AW156" s="186"/>
      <c r="AX156" s="186"/>
      <c r="AY156" s="186"/>
      <c r="AZ156" s="186"/>
    </row>
    <row r="157" spans="1:52" x14ac:dyDescent="0.2">
      <c r="A157" s="186"/>
      <c r="Y157" s="186"/>
      <c r="Z157" s="186"/>
      <c r="AA157" s="186"/>
      <c r="AB157" s="186"/>
      <c r="AC157" s="186"/>
      <c r="AD157" s="186"/>
      <c r="AE157" s="186"/>
      <c r="AF157" s="186"/>
      <c r="AG157" s="186"/>
      <c r="AH157" s="186"/>
      <c r="AI157" s="186"/>
      <c r="AJ157" s="186"/>
      <c r="AK157" s="186"/>
      <c r="AL157" s="186"/>
      <c r="AM157" s="186"/>
      <c r="AN157" s="186"/>
      <c r="AO157" s="186"/>
      <c r="AP157" s="186"/>
      <c r="AQ157" s="186"/>
      <c r="AR157" s="186"/>
      <c r="AS157" s="186"/>
      <c r="AT157" s="186"/>
      <c r="AU157" s="186"/>
      <c r="AV157" s="186"/>
      <c r="AW157" s="186"/>
      <c r="AX157" s="186"/>
      <c r="AY157" s="186"/>
      <c r="AZ157" s="186"/>
    </row>
    <row r="158" spans="1:52" x14ac:dyDescent="0.2">
      <c r="A158" s="186"/>
      <c r="Y158" s="186"/>
      <c r="Z158" s="186"/>
      <c r="AA158" s="186"/>
      <c r="AB158" s="186"/>
      <c r="AC158" s="186"/>
      <c r="AD158" s="186"/>
      <c r="AE158" s="186"/>
      <c r="AF158" s="186"/>
      <c r="AG158" s="186"/>
      <c r="AH158" s="186"/>
      <c r="AI158" s="186"/>
      <c r="AJ158" s="186"/>
      <c r="AK158" s="186"/>
      <c r="AL158" s="186"/>
      <c r="AM158" s="186"/>
      <c r="AN158" s="186"/>
      <c r="AO158" s="186"/>
      <c r="AP158" s="186"/>
      <c r="AQ158" s="186"/>
      <c r="AR158" s="186"/>
      <c r="AS158" s="186"/>
      <c r="AT158" s="186"/>
      <c r="AU158" s="186"/>
      <c r="AV158" s="186"/>
      <c r="AW158" s="186"/>
      <c r="AX158" s="186"/>
      <c r="AY158" s="186"/>
      <c r="AZ158" s="186"/>
    </row>
    <row r="159" spans="1:52" x14ac:dyDescent="0.2">
      <c r="A159" s="186"/>
      <c r="Y159" s="186"/>
      <c r="Z159" s="186"/>
      <c r="AA159" s="186"/>
      <c r="AB159" s="186"/>
      <c r="AC159" s="186"/>
      <c r="AD159" s="186"/>
      <c r="AE159" s="186"/>
      <c r="AF159" s="186"/>
      <c r="AG159" s="186"/>
      <c r="AH159" s="186"/>
      <c r="AI159" s="186"/>
      <c r="AJ159" s="186"/>
      <c r="AK159" s="186"/>
      <c r="AL159" s="186"/>
      <c r="AM159" s="186"/>
      <c r="AN159" s="186"/>
      <c r="AO159" s="186"/>
      <c r="AP159" s="186"/>
      <c r="AQ159" s="186"/>
      <c r="AR159" s="186"/>
      <c r="AS159" s="186"/>
      <c r="AT159" s="186"/>
      <c r="AU159" s="186"/>
      <c r="AV159" s="186"/>
      <c r="AW159" s="186"/>
      <c r="AX159" s="186"/>
      <c r="AY159" s="186"/>
      <c r="AZ159" s="186"/>
    </row>
    <row r="160" spans="1:52" x14ac:dyDescent="0.2">
      <c r="A160" s="186"/>
      <c r="Y160" s="186"/>
      <c r="Z160" s="186"/>
      <c r="AA160" s="186"/>
      <c r="AB160" s="186"/>
      <c r="AC160" s="186"/>
      <c r="AD160" s="186"/>
      <c r="AE160" s="186"/>
      <c r="AF160" s="186"/>
      <c r="AG160" s="186"/>
      <c r="AH160" s="186"/>
      <c r="AI160" s="186"/>
      <c r="AJ160" s="186"/>
      <c r="AK160" s="186"/>
      <c r="AL160" s="186"/>
      <c r="AM160" s="186"/>
      <c r="AN160" s="186"/>
      <c r="AO160" s="186"/>
      <c r="AP160" s="186"/>
      <c r="AQ160" s="186"/>
      <c r="AR160" s="186"/>
      <c r="AS160" s="186"/>
      <c r="AT160" s="186"/>
      <c r="AU160" s="186"/>
      <c r="AV160" s="186"/>
      <c r="AW160" s="186"/>
      <c r="AX160" s="186"/>
      <c r="AY160" s="186"/>
      <c r="AZ160" s="186"/>
    </row>
    <row r="161" spans="1:52" x14ac:dyDescent="0.2">
      <c r="A161" s="186"/>
      <c r="Y161" s="186"/>
      <c r="Z161" s="186"/>
      <c r="AA161" s="186"/>
      <c r="AB161" s="186"/>
      <c r="AC161" s="186"/>
      <c r="AD161" s="186"/>
      <c r="AE161" s="186"/>
      <c r="AF161" s="186"/>
      <c r="AG161" s="186"/>
      <c r="AH161" s="186"/>
      <c r="AI161" s="186"/>
      <c r="AJ161" s="186"/>
      <c r="AK161" s="186"/>
      <c r="AL161" s="186"/>
      <c r="AM161" s="186"/>
      <c r="AN161" s="186"/>
      <c r="AO161" s="186"/>
      <c r="AP161" s="186"/>
      <c r="AQ161" s="186"/>
      <c r="AR161" s="186"/>
      <c r="AS161" s="186"/>
      <c r="AT161" s="186"/>
      <c r="AU161" s="186"/>
      <c r="AV161" s="186"/>
      <c r="AW161" s="186"/>
      <c r="AX161" s="186"/>
      <c r="AY161" s="186"/>
      <c r="AZ161" s="186"/>
    </row>
    <row r="162" spans="1:52" x14ac:dyDescent="0.2">
      <c r="A162" s="186"/>
      <c r="Y162" s="186"/>
      <c r="Z162" s="186"/>
      <c r="AA162" s="186"/>
      <c r="AB162" s="186"/>
      <c r="AC162" s="186"/>
      <c r="AD162" s="186"/>
      <c r="AE162" s="186"/>
      <c r="AF162" s="186"/>
      <c r="AG162" s="186"/>
      <c r="AH162" s="186"/>
      <c r="AI162" s="186"/>
      <c r="AJ162" s="186"/>
      <c r="AK162" s="186"/>
      <c r="AL162" s="186"/>
      <c r="AM162" s="186"/>
      <c r="AN162" s="186"/>
      <c r="AO162" s="186"/>
      <c r="AP162" s="186"/>
      <c r="AQ162" s="186"/>
      <c r="AR162" s="186"/>
      <c r="AS162" s="186"/>
      <c r="AT162" s="186"/>
      <c r="AU162" s="186"/>
      <c r="AV162" s="186"/>
      <c r="AW162" s="186"/>
      <c r="AX162" s="186"/>
      <c r="AY162" s="186"/>
      <c r="AZ162" s="186"/>
    </row>
    <row r="163" spans="1:52" x14ac:dyDescent="0.2">
      <c r="A163" s="186"/>
      <c r="Y163" s="186"/>
      <c r="Z163" s="186"/>
      <c r="AA163" s="186"/>
      <c r="AB163" s="186"/>
      <c r="AC163" s="186"/>
      <c r="AD163" s="186"/>
      <c r="AE163" s="186"/>
      <c r="AF163" s="186"/>
      <c r="AG163" s="186"/>
      <c r="AH163" s="186"/>
      <c r="AI163" s="186"/>
      <c r="AJ163" s="186"/>
      <c r="AK163" s="186"/>
      <c r="AL163" s="186"/>
      <c r="AM163" s="186"/>
      <c r="AN163" s="186"/>
      <c r="AO163" s="186"/>
      <c r="AP163" s="186"/>
      <c r="AQ163" s="186"/>
      <c r="AR163" s="186"/>
      <c r="AS163" s="186"/>
      <c r="AT163" s="186"/>
      <c r="AU163" s="186"/>
      <c r="AV163" s="186"/>
      <c r="AW163" s="186"/>
      <c r="AX163" s="186"/>
      <c r="AY163" s="186"/>
      <c r="AZ163" s="186"/>
    </row>
    <row r="164" spans="1:52" x14ac:dyDescent="0.2">
      <c r="A164" s="186"/>
      <c r="Y164" s="186"/>
      <c r="Z164" s="186"/>
      <c r="AA164" s="186"/>
      <c r="AB164" s="186"/>
      <c r="AC164" s="186"/>
      <c r="AD164" s="186"/>
      <c r="AE164" s="186"/>
      <c r="AF164" s="186"/>
      <c r="AG164" s="186"/>
      <c r="AH164" s="186"/>
      <c r="AI164" s="186"/>
      <c r="AJ164" s="186"/>
      <c r="AK164" s="186"/>
      <c r="AL164" s="186"/>
      <c r="AM164" s="186"/>
      <c r="AN164" s="186"/>
      <c r="AO164" s="186"/>
      <c r="AP164" s="186"/>
      <c r="AQ164" s="186"/>
      <c r="AR164" s="186"/>
      <c r="AS164" s="186"/>
      <c r="AT164" s="186"/>
      <c r="AU164" s="186"/>
      <c r="AV164" s="186"/>
      <c r="AW164" s="186"/>
      <c r="AX164" s="186"/>
      <c r="AY164" s="186"/>
      <c r="AZ164" s="186"/>
    </row>
    <row r="165" spans="1:52" x14ac:dyDescent="0.2">
      <c r="A165" s="186"/>
      <c r="Y165" s="186"/>
      <c r="Z165" s="186"/>
      <c r="AA165" s="186"/>
      <c r="AB165" s="186"/>
      <c r="AC165" s="186"/>
      <c r="AD165" s="186"/>
      <c r="AE165" s="186"/>
      <c r="AF165" s="186"/>
      <c r="AG165" s="186"/>
      <c r="AH165" s="186"/>
      <c r="AI165" s="186"/>
      <c r="AJ165" s="186"/>
      <c r="AK165" s="186"/>
      <c r="AL165" s="186"/>
      <c r="AM165" s="186"/>
      <c r="AN165" s="186"/>
      <c r="AO165" s="186"/>
      <c r="AP165" s="186"/>
      <c r="AQ165" s="186"/>
      <c r="AR165" s="186"/>
      <c r="AS165" s="186"/>
      <c r="AT165" s="186"/>
      <c r="AU165" s="186"/>
      <c r="AV165" s="186"/>
      <c r="AW165" s="186"/>
      <c r="AX165" s="186"/>
      <c r="AY165" s="186"/>
      <c r="AZ165" s="186"/>
    </row>
    <row r="166" spans="1:52" x14ac:dyDescent="0.2">
      <c r="A166" s="186"/>
      <c r="Y166" s="186"/>
      <c r="Z166" s="186"/>
      <c r="AA166" s="186"/>
      <c r="AB166" s="186"/>
      <c r="AC166" s="186"/>
      <c r="AD166" s="186"/>
      <c r="AE166" s="186"/>
      <c r="AF166" s="186"/>
      <c r="AG166" s="186"/>
      <c r="AH166" s="186"/>
      <c r="AI166" s="186"/>
      <c r="AJ166" s="186"/>
      <c r="AK166" s="186"/>
      <c r="AL166" s="186"/>
      <c r="AM166" s="186"/>
      <c r="AN166" s="186"/>
      <c r="AO166" s="186"/>
      <c r="AP166" s="186"/>
      <c r="AQ166" s="186"/>
      <c r="AR166" s="186"/>
      <c r="AS166" s="186"/>
      <c r="AT166" s="186"/>
      <c r="AU166" s="186"/>
      <c r="AV166" s="186"/>
      <c r="AW166" s="186"/>
      <c r="AX166" s="186"/>
      <c r="AY166" s="186"/>
      <c r="AZ166" s="186"/>
    </row>
    <row r="167" spans="1:52" x14ac:dyDescent="0.2">
      <c r="A167" s="186"/>
      <c r="Y167" s="186"/>
      <c r="Z167" s="186"/>
      <c r="AA167" s="186"/>
      <c r="AB167" s="186"/>
      <c r="AC167" s="186"/>
      <c r="AD167" s="186"/>
      <c r="AE167" s="186"/>
      <c r="AF167" s="186"/>
      <c r="AG167" s="186"/>
      <c r="AH167" s="186"/>
      <c r="AI167" s="186"/>
      <c r="AJ167" s="186"/>
      <c r="AK167" s="186"/>
      <c r="AL167" s="186"/>
      <c r="AM167" s="186"/>
      <c r="AN167" s="186"/>
      <c r="AO167" s="186"/>
      <c r="AP167" s="186"/>
      <c r="AQ167" s="186"/>
      <c r="AR167" s="186"/>
      <c r="AS167" s="186"/>
      <c r="AT167" s="186"/>
      <c r="AU167" s="186"/>
      <c r="AV167" s="186"/>
      <c r="AW167" s="186"/>
      <c r="AX167" s="186"/>
      <c r="AY167" s="186"/>
      <c r="AZ167" s="186"/>
    </row>
    <row r="168" spans="1:52" x14ac:dyDescent="0.2">
      <c r="A168" s="186"/>
      <c r="Y168" s="186"/>
      <c r="Z168" s="186"/>
      <c r="AA168" s="186"/>
      <c r="AB168" s="186"/>
      <c r="AC168" s="186"/>
      <c r="AD168" s="186"/>
      <c r="AE168" s="186"/>
      <c r="AF168" s="186"/>
      <c r="AG168" s="186"/>
      <c r="AH168" s="186"/>
      <c r="AI168" s="186"/>
      <c r="AJ168" s="186"/>
      <c r="AK168" s="186"/>
      <c r="AL168" s="186"/>
      <c r="AM168" s="186"/>
      <c r="AN168" s="186"/>
      <c r="AO168" s="186"/>
      <c r="AP168" s="186"/>
      <c r="AQ168" s="186"/>
      <c r="AR168" s="186"/>
      <c r="AS168" s="186"/>
      <c r="AT168" s="186"/>
      <c r="AU168" s="186"/>
      <c r="AV168" s="186"/>
      <c r="AW168" s="186"/>
      <c r="AX168" s="186"/>
      <c r="AY168" s="186"/>
      <c r="AZ168" s="186"/>
    </row>
    <row r="169" spans="1:52" x14ac:dyDescent="0.2">
      <c r="A169" s="186"/>
      <c r="Y169" s="186"/>
      <c r="Z169" s="186"/>
      <c r="AA169" s="186"/>
      <c r="AB169" s="186"/>
      <c r="AC169" s="186"/>
      <c r="AD169" s="186"/>
      <c r="AE169" s="186"/>
      <c r="AF169" s="186"/>
      <c r="AG169" s="186"/>
      <c r="AH169" s="186"/>
      <c r="AI169" s="186"/>
      <c r="AJ169" s="186"/>
      <c r="AK169" s="186"/>
      <c r="AL169" s="186"/>
      <c r="AM169" s="186"/>
      <c r="AN169" s="186"/>
      <c r="AO169" s="186"/>
      <c r="AP169" s="186"/>
      <c r="AQ169" s="186"/>
      <c r="AR169" s="186"/>
      <c r="AS169" s="186"/>
      <c r="AT169" s="186"/>
      <c r="AU169" s="186"/>
      <c r="AV169" s="186"/>
      <c r="AW169" s="186"/>
      <c r="AX169" s="186"/>
      <c r="AY169" s="186"/>
      <c r="AZ169" s="186"/>
    </row>
    <row r="170" spans="1:52" x14ac:dyDescent="0.2">
      <c r="A170" s="186"/>
      <c r="Y170" s="186"/>
      <c r="Z170" s="186"/>
      <c r="AA170" s="186"/>
      <c r="AB170" s="186"/>
      <c r="AC170" s="186"/>
      <c r="AD170" s="186"/>
      <c r="AE170" s="186"/>
      <c r="AF170" s="186"/>
      <c r="AG170" s="186"/>
      <c r="AH170" s="186"/>
      <c r="AI170" s="186"/>
      <c r="AJ170" s="186"/>
      <c r="AK170" s="186"/>
      <c r="AL170" s="186"/>
      <c r="AM170" s="186"/>
      <c r="AN170" s="186"/>
      <c r="AO170" s="186"/>
      <c r="AP170" s="186"/>
      <c r="AQ170" s="186"/>
      <c r="AR170" s="186"/>
      <c r="AS170" s="186"/>
      <c r="AT170" s="186"/>
      <c r="AU170" s="186"/>
      <c r="AV170" s="186"/>
      <c r="AW170" s="186"/>
      <c r="AX170" s="186"/>
      <c r="AY170" s="186"/>
      <c r="AZ170" s="186"/>
    </row>
    <row r="171" spans="1:52" x14ac:dyDescent="0.2">
      <c r="A171" s="186"/>
      <c r="Y171" s="186"/>
      <c r="Z171" s="186"/>
      <c r="AA171" s="186"/>
      <c r="AB171" s="186"/>
      <c r="AC171" s="186"/>
      <c r="AD171" s="186"/>
      <c r="AE171" s="186"/>
      <c r="AF171" s="186"/>
      <c r="AG171" s="186"/>
      <c r="AH171" s="186"/>
      <c r="AI171" s="186"/>
      <c r="AJ171" s="186"/>
      <c r="AK171" s="186"/>
      <c r="AL171" s="186"/>
      <c r="AM171" s="186"/>
      <c r="AN171" s="186"/>
      <c r="AO171" s="186"/>
      <c r="AP171" s="186"/>
      <c r="AQ171" s="186"/>
      <c r="AR171" s="186"/>
      <c r="AS171" s="186"/>
      <c r="AT171" s="186"/>
      <c r="AU171" s="186"/>
      <c r="AV171" s="186"/>
      <c r="AW171" s="186"/>
      <c r="AX171" s="186"/>
      <c r="AY171" s="186"/>
      <c r="AZ171" s="186"/>
    </row>
    <row r="172" spans="1:52" x14ac:dyDescent="0.2">
      <c r="A172" s="186"/>
      <c r="Y172" s="186"/>
      <c r="Z172" s="186"/>
      <c r="AA172" s="186"/>
      <c r="AB172" s="186"/>
      <c r="AC172" s="186"/>
      <c r="AD172" s="186"/>
      <c r="AE172" s="186"/>
      <c r="AF172" s="186"/>
      <c r="AG172" s="186"/>
      <c r="AH172" s="186"/>
      <c r="AI172" s="186"/>
      <c r="AJ172" s="186"/>
      <c r="AK172" s="186"/>
      <c r="AL172" s="186"/>
      <c r="AM172" s="186"/>
      <c r="AN172" s="186"/>
      <c r="AO172" s="186"/>
      <c r="AP172" s="186"/>
      <c r="AQ172" s="186"/>
      <c r="AR172" s="186"/>
      <c r="AS172" s="186"/>
      <c r="AT172" s="186"/>
      <c r="AU172" s="186"/>
      <c r="AV172" s="186"/>
      <c r="AW172" s="186"/>
      <c r="AX172" s="186"/>
      <c r="AY172" s="186"/>
      <c r="AZ172" s="186"/>
    </row>
    <row r="173" spans="1:52" x14ac:dyDescent="0.2">
      <c r="A173" s="186"/>
      <c r="Y173" s="186"/>
      <c r="Z173" s="186"/>
      <c r="AA173" s="186"/>
      <c r="AB173" s="186"/>
      <c r="AC173" s="186"/>
      <c r="AD173" s="186"/>
      <c r="AE173" s="186"/>
      <c r="AF173" s="186"/>
      <c r="AG173" s="186"/>
      <c r="AH173" s="186"/>
      <c r="AI173" s="186"/>
      <c r="AJ173" s="186"/>
      <c r="AK173" s="186"/>
      <c r="AL173" s="186"/>
      <c r="AM173" s="186"/>
      <c r="AN173" s="186"/>
      <c r="AO173" s="186"/>
      <c r="AP173" s="186"/>
      <c r="AQ173" s="186"/>
      <c r="AR173" s="186"/>
      <c r="AS173" s="186"/>
      <c r="AT173" s="186"/>
      <c r="AU173" s="186"/>
      <c r="AV173" s="186"/>
      <c r="AW173" s="186"/>
      <c r="AX173" s="186"/>
      <c r="AY173" s="186"/>
      <c r="AZ173" s="186"/>
    </row>
    <row r="174" spans="1:52" x14ac:dyDescent="0.2">
      <c r="A174" s="186"/>
      <c r="Y174" s="186"/>
      <c r="Z174" s="186"/>
      <c r="AA174" s="186"/>
      <c r="AB174" s="186"/>
      <c r="AC174" s="186"/>
      <c r="AD174" s="186"/>
      <c r="AE174" s="186"/>
      <c r="AF174" s="186"/>
      <c r="AG174" s="186"/>
      <c r="AH174" s="186"/>
      <c r="AI174" s="186"/>
      <c r="AJ174" s="186"/>
      <c r="AK174" s="186"/>
      <c r="AL174" s="186"/>
      <c r="AM174" s="186"/>
      <c r="AN174" s="186"/>
      <c r="AO174" s="186"/>
      <c r="AP174" s="186"/>
      <c r="AQ174" s="186"/>
      <c r="AR174" s="186"/>
      <c r="AS174" s="186"/>
      <c r="AT174" s="186"/>
      <c r="AU174" s="186"/>
      <c r="AV174" s="186"/>
      <c r="AW174" s="186"/>
      <c r="AX174" s="186"/>
      <c r="AY174" s="186"/>
      <c r="AZ174" s="186"/>
    </row>
    <row r="175" spans="1:52" x14ac:dyDescent="0.2">
      <c r="A175" s="186"/>
      <c r="Y175" s="186"/>
      <c r="Z175" s="186"/>
      <c r="AA175" s="186"/>
      <c r="AB175" s="186"/>
      <c r="AC175" s="186"/>
      <c r="AD175" s="186"/>
      <c r="AE175" s="186"/>
      <c r="AF175" s="186"/>
      <c r="AG175" s="186"/>
      <c r="AH175" s="186"/>
      <c r="AI175" s="186"/>
      <c r="AJ175" s="186"/>
      <c r="AK175" s="186"/>
      <c r="AL175" s="186"/>
      <c r="AM175" s="186"/>
      <c r="AN175" s="186"/>
      <c r="AO175" s="186"/>
      <c r="AP175" s="186"/>
      <c r="AQ175" s="186"/>
      <c r="AR175" s="186"/>
      <c r="AS175" s="186"/>
      <c r="AT175" s="186"/>
      <c r="AU175" s="186"/>
      <c r="AV175" s="186"/>
      <c r="AW175" s="186"/>
      <c r="AX175" s="186"/>
      <c r="AY175" s="186"/>
      <c r="AZ175" s="186"/>
    </row>
    <row r="176" spans="1:52" x14ac:dyDescent="0.2">
      <c r="A176" s="186"/>
      <c r="Y176" s="186"/>
      <c r="Z176" s="186"/>
      <c r="AA176" s="186"/>
      <c r="AB176" s="186"/>
      <c r="AC176" s="186"/>
      <c r="AD176" s="186"/>
      <c r="AE176" s="186"/>
      <c r="AF176" s="186"/>
      <c r="AG176" s="186"/>
      <c r="AH176" s="186"/>
      <c r="AI176" s="186"/>
      <c r="AJ176" s="186"/>
      <c r="AK176" s="186"/>
      <c r="AL176" s="186"/>
      <c r="AM176" s="186"/>
      <c r="AN176" s="186"/>
      <c r="AO176" s="186"/>
      <c r="AP176" s="186"/>
      <c r="AQ176" s="186"/>
      <c r="AR176" s="186"/>
      <c r="AS176" s="186"/>
      <c r="AT176" s="186"/>
      <c r="AU176" s="186"/>
      <c r="AV176" s="186"/>
      <c r="AW176" s="186"/>
      <c r="AX176" s="186"/>
      <c r="AY176" s="186"/>
      <c r="AZ176" s="186"/>
    </row>
    <row r="177" spans="1:52" x14ac:dyDescent="0.2">
      <c r="A177" s="186"/>
      <c r="Y177" s="186"/>
      <c r="Z177" s="186"/>
      <c r="AA177" s="186"/>
      <c r="AB177" s="186"/>
      <c r="AC177" s="186"/>
      <c r="AD177" s="186"/>
      <c r="AE177" s="186"/>
      <c r="AF177" s="186"/>
      <c r="AG177" s="186"/>
      <c r="AH177" s="186"/>
      <c r="AI177" s="186"/>
      <c r="AJ177" s="186"/>
      <c r="AK177" s="186"/>
      <c r="AL177" s="186"/>
      <c r="AM177" s="186"/>
      <c r="AN177" s="186"/>
      <c r="AO177" s="186"/>
      <c r="AP177" s="186"/>
      <c r="AQ177" s="186"/>
      <c r="AR177" s="186"/>
      <c r="AS177" s="186"/>
      <c r="AT177" s="186"/>
      <c r="AU177" s="186"/>
      <c r="AV177" s="186"/>
      <c r="AW177" s="186"/>
      <c r="AX177" s="186"/>
      <c r="AY177" s="186"/>
      <c r="AZ177" s="186"/>
    </row>
    <row r="178" spans="1:52" x14ac:dyDescent="0.2">
      <c r="A178" s="186"/>
      <c r="Y178" s="186"/>
      <c r="Z178" s="186"/>
      <c r="AA178" s="186"/>
      <c r="AB178" s="186"/>
      <c r="AC178" s="186"/>
      <c r="AD178" s="186"/>
      <c r="AE178" s="186"/>
      <c r="AF178" s="186"/>
      <c r="AG178" s="186"/>
      <c r="AH178" s="186"/>
      <c r="AI178" s="186"/>
      <c r="AJ178" s="186"/>
      <c r="AK178" s="186"/>
      <c r="AL178" s="186"/>
      <c r="AM178" s="186"/>
      <c r="AN178" s="186"/>
      <c r="AO178" s="186"/>
      <c r="AP178" s="186"/>
      <c r="AQ178" s="186"/>
      <c r="AR178" s="186"/>
      <c r="AS178" s="186"/>
      <c r="AT178" s="186"/>
      <c r="AU178" s="186"/>
      <c r="AV178" s="186"/>
      <c r="AW178" s="186"/>
      <c r="AX178" s="186"/>
      <c r="AY178" s="186"/>
      <c r="AZ178" s="186"/>
    </row>
    <row r="179" spans="1:52" x14ac:dyDescent="0.2">
      <c r="A179" s="186"/>
      <c r="Y179" s="186"/>
      <c r="Z179" s="186"/>
      <c r="AA179" s="186"/>
      <c r="AB179" s="186"/>
      <c r="AC179" s="186"/>
      <c r="AD179" s="186"/>
      <c r="AE179" s="186"/>
      <c r="AF179" s="186"/>
      <c r="AG179" s="186"/>
      <c r="AH179" s="186"/>
      <c r="AI179" s="186"/>
      <c r="AJ179" s="186"/>
      <c r="AK179" s="186"/>
      <c r="AL179" s="186"/>
      <c r="AM179" s="186"/>
      <c r="AN179" s="186"/>
      <c r="AO179" s="186"/>
      <c r="AP179" s="186"/>
      <c r="AQ179" s="186"/>
      <c r="AR179" s="186"/>
      <c r="AS179" s="186"/>
      <c r="AT179" s="186"/>
      <c r="AU179" s="186"/>
      <c r="AV179" s="186"/>
      <c r="AW179" s="186"/>
      <c r="AX179" s="186"/>
      <c r="AY179" s="186"/>
      <c r="AZ179" s="186"/>
    </row>
    <row r="180" spans="1:52" x14ac:dyDescent="0.2">
      <c r="A180" s="186"/>
      <c r="Y180" s="186"/>
      <c r="Z180" s="186"/>
      <c r="AA180" s="186"/>
      <c r="AB180" s="186"/>
      <c r="AC180" s="186"/>
      <c r="AD180" s="186"/>
      <c r="AE180" s="186"/>
      <c r="AF180" s="186"/>
      <c r="AG180" s="186"/>
      <c r="AH180" s="186"/>
      <c r="AI180" s="186"/>
      <c r="AJ180" s="186"/>
      <c r="AK180" s="186"/>
      <c r="AL180" s="186"/>
      <c r="AM180" s="186"/>
      <c r="AN180" s="186"/>
      <c r="AO180" s="186"/>
      <c r="AP180" s="186"/>
      <c r="AQ180" s="186"/>
      <c r="AR180" s="186"/>
      <c r="AS180" s="186"/>
      <c r="AT180" s="186"/>
      <c r="AU180" s="186"/>
      <c r="AV180" s="186"/>
      <c r="AW180" s="186"/>
      <c r="AX180" s="186"/>
      <c r="AY180" s="186"/>
      <c r="AZ180" s="186"/>
    </row>
    <row r="181" spans="1:52" x14ac:dyDescent="0.2">
      <c r="A181" s="186"/>
      <c r="Y181" s="186"/>
      <c r="Z181" s="186"/>
      <c r="AA181" s="186"/>
      <c r="AB181" s="186"/>
      <c r="AC181" s="186"/>
      <c r="AD181" s="186"/>
      <c r="AE181" s="186"/>
      <c r="AF181" s="186"/>
      <c r="AG181" s="186"/>
      <c r="AH181" s="186"/>
      <c r="AI181" s="186"/>
      <c r="AJ181" s="186"/>
      <c r="AK181" s="186"/>
      <c r="AL181" s="186"/>
      <c r="AM181" s="186"/>
      <c r="AN181" s="186"/>
      <c r="AO181" s="186"/>
      <c r="AP181" s="186"/>
      <c r="AQ181" s="186"/>
      <c r="AR181" s="186"/>
      <c r="AS181" s="186"/>
      <c r="AT181" s="186"/>
      <c r="AU181" s="186"/>
      <c r="AV181" s="186"/>
      <c r="AW181" s="186"/>
      <c r="AX181" s="186"/>
      <c r="AY181" s="186"/>
      <c r="AZ181" s="186"/>
    </row>
    <row r="182" spans="1:52" x14ac:dyDescent="0.2">
      <c r="A182" s="186"/>
      <c r="Y182" s="186"/>
      <c r="Z182" s="186"/>
      <c r="AA182" s="186"/>
      <c r="AB182" s="186"/>
      <c r="AC182" s="186"/>
      <c r="AD182" s="186"/>
      <c r="AE182" s="186"/>
      <c r="AF182" s="186"/>
      <c r="AG182" s="186"/>
      <c r="AH182" s="186"/>
      <c r="AI182" s="186"/>
      <c r="AJ182" s="186"/>
      <c r="AK182" s="186"/>
      <c r="AL182" s="186"/>
      <c r="AM182" s="186"/>
      <c r="AN182" s="186"/>
      <c r="AO182" s="186"/>
      <c r="AP182" s="186"/>
      <c r="AQ182" s="186"/>
      <c r="AR182" s="186"/>
      <c r="AS182" s="186"/>
      <c r="AT182" s="186"/>
      <c r="AU182" s="186"/>
      <c r="AV182" s="186"/>
      <c r="AW182" s="186"/>
      <c r="AX182" s="186"/>
      <c r="AY182" s="186"/>
      <c r="AZ182" s="186"/>
    </row>
    <row r="183" spans="1:52" x14ac:dyDescent="0.2">
      <c r="A183" s="186"/>
      <c r="Y183" s="186"/>
      <c r="Z183" s="186"/>
      <c r="AA183" s="186"/>
      <c r="AB183" s="186"/>
      <c r="AC183" s="186"/>
      <c r="AD183" s="186"/>
      <c r="AE183" s="186"/>
      <c r="AF183" s="186"/>
      <c r="AG183" s="186"/>
      <c r="AH183" s="186"/>
      <c r="AI183" s="186"/>
      <c r="AJ183" s="186"/>
      <c r="AK183" s="186"/>
      <c r="AL183" s="186"/>
      <c r="AM183" s="186"/>
      <c r="AN183" s="186"/>
      <c r="AO183" s="186"/>
      <c r="AP183" s="186"/>
      <c r="AQ183" s="186"/>
      <c r="AR183" s="186"/>
      <c r="AS183" s="186"/>
      <c r="AT183" s="186"/>
      <c r="AU183" s="186"/>
      <c r="AV183" s="186"/>
      <c r="AW183" s="186"/>
      <c r="AX183" s="186"/>
      <c r="AY183" s="186"/>
      <c r="AZ183" s="186"/>
    </row>
    <row r="184" spans="1:52" x14ac:dyDescent="0.2">
      <c r="A184" s="186"/>
      <c r="Y184" s="186"/>
      <c r="Z184" s="186"/>
      <c r="AA184" s="186"/>
      <c r="AB184" s="186"/>
      <c r="AC184" s="186"/>
      <c r="AD184" s="186"/>
      <c r="AE184" s="186"/>
      <c r="AF184" s="186"/>
      <c r="AG184" s="186"/>
      <c r="AH184" s="186"/>
      <c r="AI184" s="186"/>
      <c r="AJ184" s="186"/>
      <c r="AK184" s="186"/>
      <c r="AL184" s="186"/>
      <c r="AM184" s="186"/>
      <c r="AN184" s="186"/>
      <c r="AO184" s="186"/>
      <c r="AP184" s="186"/>
      <c r="AQ184" s="186"/>
      <c r="AR184" s="186"/>
      <c r="AS184" s="186"/>
      <c r="AT184" s="186"/>
      <c r="AU184" s="186"/>
      <c r="AV184" s="186"/>
      <c r="AW184" s="186"/>
      <c r="AX184" s="186"/>
      <c r="AY184" s="186"/>
      <c r="AZ184" s="186"/>
    </row>
    <row r="185" spans="1:52" x14ac:dyDescent="0.2">
      <c r="A185" s="186"/>
      <c r="Y185" s="186"/>
      <c r="Z185" s="186"/>
      <c r="AA185" s="186"/>
      <c r="AB185" s="186"/>
      <c r="AC185" s="186"/>
      <c r="AD185" s="186"/>
      <c r="AE185" s="186"/>
      <c r="AF185" s="186"/>
      <c r="AG185" s="186"/>
      <c r="AH185" s="186"/>
      <c r="AI185" s="186"/>
      <c r="AJ185" s="186"/>
      <c r="AK185" s="186"/>
      <c r="AL185" s="186"/>
      <c r="AM185" s="186"/>
      <c r="AN185" s="186"/>
      <c r="AO185" s="186"/>
      <c r="AP185" s="186"/>
      <c r="AQ185" s="186"/>
      <c r="AR185" s="186"/>
      <c r="AS185" s="186"/>
      <c r="AT185" s="186"/>
      <c r="AU185" s="186"/>
      <c r="AV185" s="186"/>
      <c r="AW185" s="186"/>
      <c r="AX185" s="186"/>
      <c r="AY185" s="186"/>
      <c r="AZ185" s="186"/>
    </row>
    <row r="186" spans="1:52" x14ac:dyDescent="0.2">
      <c r="A186" s="186"/>
      <c r="Y186" s="186"/>
      <c r="Z186" s="186"/>
      <c r="AA186" s="186"/>
      <c r="AB186" s="186"/>
      <c r="AC186" s="186"/>
      <c r="AD186" s="186"/>
      <c r="AE186" s="186"/>
      <c r="AF186" s="186"/>
      <c r="AG186" s="186"/>
      <c r="AH186" s="186"/>
      <c r="AI186" s="186"/>
      <c r="AJ186" s="186"/>
      <c r="AK186" s="186"/>
      <c r="AL186" s="186"/>
      <c r="AM186" s="186"/>
      <c r="AN186" s="186"/>
      <c r="AO186" s="186"/>
      <c r="AP186" s="186"/>
      <c r="AQ186" s="186"/>
      <c r="AR186" s="186"/>
      <c r="AS186" s="186"/>
      <c r="AT186" s="186"/>
      <c r="AU186" s="186"/>
      <c r="AV186" s="186"/>
      <c r="AW186" s="186"/>
      <c r="AX186" s="186"/>
      <c r="AY186" s="186"/>
      <c r="AZ186" s="186"/>
    </row>
    <row r="187" spans="1:52" x14ac:dyDescent="0.2">
      <c r="A187" s="186"/>
      <c r="Y187" s="186"/>
      <c r="Z187" s="186"/>
      <c r="AA187" s="186"/>
      <c r="AB187" s="186"/>
      <c r="AC187" s="186"/>
      <c r="AD187" s="186"/>
      <c r="AE187" s="186"/>
      <c r="AF187" s="186"/>
      <c r="AG187" s="186"/>
      <c r="AH187" s="186"/>
      <c r="AI187" s="186"/>
      <c r="AJ187" s="186"/>
      <c r="AK187" s="186"/>
      <c r="AL187" s="186"/>
      <c r="AM187" s="186"/>
      <c r="AN187" s="186"/>
      <c r="AO187" s="186"/>
      <c r="AP187" s="186"/>
      <c r="AQ187" s="186"/>
      <c r="AR187" s="186"/>
      <c r="AS187" s="186"/>
      <c r="AT187" s="186"/>
      <c r="AU187" s="186"/>
      <c r="AV187" s="186"/>
      <c r="AW187" s="186"/>
      <c r="AX187" s="186"/>
      <c r="AY187" s="186"/>
      <c r="AZ187" s="186"/>
    </row>
    <row r="188" spans="1:52" x14ac:dyDescent="0.2">
      <c r="A188" s="186"/>
      <c r="Y188" s="186"/>
      <c r="Z188" s="186"/>
      <c r="AA188" s="186"/>
      <c r="AB188" s="186"/>
      <c r="AC188" s="186"/>
      <c r="AD188" s="186"/>
      <c r="AE188" s="186"/>
      <c r="AF188" s="186"/>
      <c r="AG188" s="186"/>
      <c r="AH188" s="186"/>
      <c r="AI188" s="186"/>
      <c r="AJ188" s="186"/>
      <c r="AK188" s="186"/>
      <c r="AL188" s="186"/>
      <c r="AM188" s="186"/>
      <c r="AN188" s="186"/>
      <c r="AO188" s="186"/>
      <c r="AP188" s="186"/>
      <c r="AQ188" s="186"/>
      <c r="AR188" s="186"/>
      <c r="AS188" s="186"/>
      <c r="AT188" s="186"/>
      <c r="AU188" s="186"/>
      <c r="AV188" s="186"/>
      <c r="AW188" s="186"/>
      <c r="AX188" s="186"/>
      <c r="AY188" s="186"/>
      <c r="AZ188" s="186"/>
    </row>
    <row r="189" spans="1:52" x14ac:dyDescent="0.2">
      <c r="A189" s="186"/>
      <c r="Y189" s="186"/>
      <c r="Z189" s="186"/>
      <c r="AA189" s="186"/>
      <c r="AB189" s="186"/>
      <c r="AC189" s="186"/>
      <c r="AD189" s="186"/>
      <c r="AE189" s="186"/>
      <c r="AF189" s="186"/>
      <c r="AG189" s="186"/>
      <c r="AH189" s="186"/>
      <c r="AI189" s="186"/>
      <c r="AJ189" s="186"/>
      <c r="AK189" s="186"/>
      <c r="AL189" s="186"/>
      <c r="AM189" s="186"/>
      <c r="AN189" s="186"/>
      <c r="AO189" s="186"/>
      <c r="AP189" s="186"/>
      <c r="AQ189" s="186"/>
      <c r="AR189" s="186"/>
      <c r="AS189" s="186"/>
      <c r="AT189" s="186"/>
      <c r="AU189" s="186"/>
      <c r="AV189" s="186"/>
      <c r="AW189" s="186"/>
      <c r="AX189" s="186"/>
      <c r="AY189" s="186"/>
      <c r="AZ189" s="186"/>
    </row>
    <row r="190" spans="1:52" x14ac:dyDescent="0.2">
      <c r="A190" s="186"/>
      <c r="Y190" s="186"/>
      <c r="Z190" s="186"/>
      <c r="AA190" s="186"/>
      <c r="AB190" s="186"/>
      <c r="AC190" s="186"/>
      <c r="AD190" s="186"/>
      <c r="AE190" s="186"/>
      <c r="AF190" s="186"/>
      <c r="AG190" s="186"/>
      <c r="AH190" s="186"/>
      <c r="AI190" s="186"/>
      <c r="AJ190" s="186"/>
      <c r="AK190" s="186"/>
      <c r="AL190" s="186"/>
      <c r="AM190" s="186"/>
      <c r="AN190" s="186"/>
      <c r="AO190" s="186"/>
      <c r="AP190" s="186"/>
      <c r="AQ190" s="186"/>
      <c r="AR190" s="186"/>
      <c r="AS190" s="186"/>
      <c r="AT190" s="186"/>
      <c r="AU190" s="186"/>
      <c r="AV190" s="186"/>
      <c r="AW190" s="186"/>
      <c r="AX190" s="186"/>
      <c r="AY190" s="186"/>
      <c r="AZ190" s="186"/>
    </row>
    <row r="191" spans="1:52" x14ac:dyDescent="0.2">
      <c r="A191" s="186"/>
      <c r="Y191" s="186"/>
      <c r="Z191" s="186"/>
      <c r="AA191" s="186"/>
      <c r="AB191" s="186"/>
      <c r="AC191" s="186"/>
      <c r="AD191" s="186"/>
      <c r="AE191" s="186"/>
      <c r="AF191" s="186"/>
      <c r="AG191" s="186"/>
      <c r="AH191" s="186"/>
      <c r="AI191" s="186"/>
      <c r="AJ191" s="186"/>
      <c r="AK191" s="186"/>
      <c r="AL191" s="186"/>
      <c r="AM191" s="186"/>
      <c r="AN191" s="186"/>
      <c r="AO191" s="186"/>
      <c r="AP191" s="186"/>
      <c r="AQ191" s="186"/>
      <c r="AR191" s="186"/>
      <c r="AS191" s="186"/>
      <c r="AT191" s="186"/>
      <c r="AU191" s="186"/>
      <c r="AV191" s="186"/>
      <c r="AW191" s="186"/>
      <c r="AX191" s="186"/>
      <c r="AY191" s="186"/>
      <c r="AZ191" s="186"/>
    </row>
    <row r="192" spans="1:52" x14ac:dyDescent="0.2">
      <c r="A192" s="186"/>
      <c r="Y192" s="186"/>
      <c r="Z192" s="186"/>
      <c r="AA192" s="186"/>
      <c r="AB192" s="186"/>
      <c r="AC192" s="186"/>
      <c r="AD192" s="186"/>
      <c r="AE192" s="186"/>
      <c r="AF192" s="186"/>
      <c r="AG192" s="186"/>
      <c r="AH192" s="186"/>
      <c r="AI192" s="186"/>
      <c r="AJ192" s="186"/>
      <c r="AK192" s="186"/>
      <c r="AL192" s="186"/>
      <c r="AM192" s="186"/>
      <c r="AN192" s="186"/>
      <c r="AO192" s="186"/>
      <c r="AP192" s="186"/>
      <c r="AQ192" s="186"/>
      <c r="AR192" s="186"/>
      <c r="AS192" s="186"/>
      <c r="AT192" s="186"/>
      <c r="AU192" s="186"/>
      <c r="AV192" s="186"/>
      <c r="AW192" s="186"/>
      <c r="AX192" s="186"/>
      <c r="AY192" s="186"/>
      <c r="AZ192" s="186"/>
    </row>
    <row r="193" spans="1:52" x14ac:dyDescent="0.2">
      <c r="A193" s="186"/>
      <c r="Y193" s="186"/>
      <c r="Z193" s="186"/>
      <c r="AA193" s="186"/>
      <c r="AB193" s="186"/>
      <c r="AC193" s="186"/>
      <c r="AD193" s="186"/>
      <c r="AE193" s="186"/>
      <c r="AF193" s="186"/>
      <c r="AG193" s="186"/>
      <c r="AH193" s="186"/>
      <c r="AI193" s="186"/>
      <c r="AJ193" s="186"/>
      <c r="AK193" s="186"/>
      <c r="AL193" s="186"/>
      <c r="AM193" s="186"/>
      <c r="AN193" s="186"/>
      <c r="AO193" s="186"/>
      <c r="AP193" s="186"/>
      <c r="AQ193" s="186"/>
      <c r="AR193" s="186"/>
      <c r="AS193" s="186"/>
      <c r="AT193" s="186"/>
      <c r="AU193" s="186"/>
      <c r="AV193" s="186"/>
      <c r="AW193" s="186"/>
      <c r="AX193" s="186"/>
      <c r="AY193" s="186"/>
      <c r="AZ193" s="186"/>
    </row>
    <row r="194" spans="1:52" x14ac:dyDescent="0.2">
      <c r="A194" s="186"/>
      <c r="Y194" s="186"/>
      <c r="Z194" s="186"/>
      <c r="AA194" s="186"/>
      <c r="AB194" s="186"/>
      <c r="AC194" s="186"/>
      <c r="AD194" s="186"/>
      <c r="AE194" s="186"/>
      <c r="AF194" s="186"/>
      <c r="AG194" s="186"/>
      <c r="AH194" s="186"/>
      <c r="AI194" s="186"/>
      <c r="AJ194" s="186"/>
      <c r="AK194" s="186"/>
      <c r="AL194" s="186"/>
      <c r="AM194" s="186"/>
      <c r="AN194" s="186"/>
      <c r="AO194" s="186"/>
      <c r="AP194" s="186"/>
      <c r="AQ194" s="186"/>
      <c r="AR194" s="186"/>
      <c r="AS194" s="186"/>
      <c r="AT194" s="186"/>
      <c r="AU194" s="186"/>
      <c r="AV194" s="186"/>
      <c r="AW194" s="186"/>
      <c r="AX194" s="186"/>
      <c r="AY194" s="186"/>
      <c r="AZ194" s="186"/>
    </row>
    <row r="195" spans="1:52" x14ac:dyDescent="0.2">
      <c r="A195" s="186"/>
      <c r="Y195" s="186"/>
      <c r="Z195" s="186"/>
      <c r="AA195" s="186"/>
      <c r="AB195" s="186"/>
      <c r="AC195" s="186"/>
      <c r="AD195" s="186"/>
      <c r="AE195" s="186"/>
      <c r="AF195" s="186"/>
      <c r="AG195" s="186"/>
      <c r="AH195" s="186"/>
      <c r="AI195" s="186"/>
      <c r="AJ195" s="186"/>
      <c r="AK195" s="186"/>
      <c r="AL195" s="186"/>
      <c r="AM195" s="186"/>
      <c r="AN195" s="186"/>
      <c r="AO195" s="186"/>
      <c r="AP195" s="186"/>
      <c r="AQ195" s="186"/>
      <c r="AR195" s="186"/>
      <c r="AS195" s="186"/>
      <c r="AT195" s="186"/>
      <c r="AU195" s="186"/>
      <c r="AV195" s="186"/>
      <c r="AW195" s="186"/>
      <c r="AX195" s="186"/>
      <c r="AY195" s="186"/>
      <c r="AZ195" s="186"/>
    </row>
    <row r="196" spans="1:52" x14ac:dyDescent="0.2">
      <c r="A196" s="186"/>
      <c r="Y196" s="186"/>
      <c r="Z196" s="186"/>
      <c r="AA196" s="186"/>
      <c r="AB196" s="186"/>
      <c r="AC196" s="186"/>
      <c r="AD196" s="186"/>
      <c r="AE196" s="186"/>
      <c r="AF196" s="186"/>
      <c r="AG196" s="186"/>
      <c r="AH196" s="186"/>
      <c r="AI196" s="186"/>
      <c r="AJ196" s="186"/>
      <c r="AK196" s="186"/>
      <c r="AL196" s="186"/>
      <c r="AM196" s="186"/>
      <c r="AN196" s="186"/>
      <c r="AO196" s="186"/>
      <c r="AP196" s="186"/>
      <c r="AQ196" s="186"/>
      <c r="AR196" s="186"/>
      <c r="AS196" s="186"/>
      <c r="AT196" s="186"/>
      <c r="AU196" s="186"/>
      <c r="AV196" s="186"/>
      <c r="AW196" s="186"/>
      <c r="AX196" s="186"/>
      <c r="AY196" s="186"/>
      <c r="AZ196" s="186"/>
    </row>
    <row r="197" spans="1:52" x14ac:dyDescent="0.2">
      <c r="A197" s="186"/>
      <c r="Y197" s="186"/>
      <c r="Z197" s="186"/>
      <c r="AA197" s="186"/>
      <c r="AB197" s="186"/>
      <c r="AC197" s="186"/>
      <c r="AD197" s="186"/>
      <c r="AE197" s="186"/>
      <c r="AF197" s="186"/>
      <c r="AG197" s="186"/>
      <c r="AH197" s="186"/>
      <c r="AI197" s="186"/>
      <c r="AJ197" s="186"/>
      <c r="AK197" s="186"/>
      <c r="AL197" s="186"/>
      <c r="AM197" s="186"/>
      <c r="AN197" s="186"/>
      <c r="AO197" s="186"/>
      <c r="AP197" s="186"/>
      <c r="AQ197" s="186"/>
      <c r="AR197" s="186"/>
      <c r="AS197" s="186"/>
      <c r="AT197" s="186"/>
      <c r="AU197" s="186"/>
      <c r="AV197" s="186"/>
      <c r="AW197" s="186"/>
      <c r="AX197" s="186"/>
      <c r="AY197" s="186"/>
      <c r="AZ197" s="186"/>
    </row>
    <row r="198" spans="1:52" x14ac:dyDescent="0.2">
      <c r="A198" s="186"/>
      <c r="Y198" s="186"/>
      <c r="Z198" s="186"/>
      <c r="AA198" s="186"/>
      <c r="AB198" s="186"/>
      <c r="AC198" s="186"/>
      <c r="AD198" s="186"/>
      <c r="AE198" s="186"/>
      <c r="AF198" s="186"/>
      <c r="AG198" s="186"/>
      <c r="AH198" s="186"/>
      <c r="AI198" s="186"/>
      <c r="AJ198" s="186"/>
      <c r="AK198" s="186"/>
      <c r="AL198" s="186"/>
      <c r="AM198" s="186"/>
      <c r="AN198" s="186"/>
      <c r="AO198" s="186"/>
      <c r="AP198" s="186"/>
      <c r="AQ198" s="186"/>
      <c r="AR198" s="186"/>
      <c r="AS198" s="186"/>
      <c r="AT198" s="186"/>
      <c r="AU198" s="186"/>
      <c r="AV198" s="186"/>
      <c r="AW198" s="186"/>
      <c r="AX198" s="186"/>
      <c r="AY198" s="186"/>
      <c r="AZ198" s="186"/>
    </row>
    <row r="199" spans="1:52" x14ac:dyDescent="0.2">
      <c r="A199" s="186"/>
      <c r="Y199" s="186"/>
      <c r="Z199" s="186"/>
      <c r="AA199" s="186"/>
      <c r="AB199" s="186"/>
      <c r="AC199" s="186"/>
      <c r="AD199" s="186"/>
      <c r="AE199" s="186"/>
      <c r="AF199" s="186"/>
      <c r="AG199" s="186"/>
      <c r="AH199" s="186"/>
      <c r="AI199" s="186"/>
      <c r="AJ199" s="186"/>
      <c r="AK199" s="186"/>
      <c r="AL199" s="186"/>
      <c r="AM199" s="186"/>
      <c r="AN199" s="186"/>
      <c r="AO199" s="186"/>
      <c r="AP199" s="186"/>
      <c r="AQ199" s="186"/>
      <c r="AR199" s="186"/>
      <c r="AS199" s="186"/>
      <c r="AT199" s="186"/>
      <c r="AU199" s="186"/>
      <c r="AV199" s="186"/>
      <c r="AW199" s="186"/>
      <c r="AX199" s="186"/>
      <c r="AY199" s="186"/>
      <c r="AZ199" s="186"/>
    </row>
    <row r="200" spans="1:52" x14ac:dyDescent="0.2">
      <c r="A200" s="186"/>
      <c r="Y200" s="186"/>
      <c r="Z200" s="186"/>
      <c r="AA200" s="186"/>
      <c r="AB200" s="186"/>
      <c r="AC200" s="186"/>
      <c r="AD200" s="186"/>
      <c r="AE200" s="186"/>
      <c r="AF200" s="186"/>
      <c r="AG200" s="186"/>
      <c r="AH200" s="186"/>
      <c r="AI200" s="186"/>
      <c r="AJ200" s="186"/>
      <c r="AK200" s="186"/>
      <c r="AL200" s="186"/>
      <c r="AM200" s="186"/>
      <c r="AN200" s="186"/>
      <c r="AO200" s="186"/>
      <c r="AP200" s="186"/>
      <c r="AQ200" s="186"/>
      <c r="AR200" s="186"/>
      <c r="AS200" s="186"/>
      <c r="AT200" s="186"/>
      <c r="AU200" s="186"/>
      <c r="AV200" s="186"/>
      <c r="AW200" s="186"/>
      <c r="AX200" s="186"/>
      <c r="AY200" s="186"/>
      <c r="AZ200" s="186"/>
    </row>
    <row r="201" spans="1:52" x14ac:dyDescent="0.2">
      <c r="A201" s="186"/>
      <c r="Y201" s="186"/>
      <c r="Z201" s="186"/>
      <c r="AA201" s="186"/>
      <c r="AB201" s="186"/>
      <c r="AC201" s="186"/>
      <c r="AD201" s="186"/>
      <c r="AE201" s="186"/>
      <c r="AF201" s="186"/>
      <c r="AG201" s="186"/>
      <c r="AH201" s="186"/>
      <c r="AI201" s="186"/>
      <c r="AJ201" s="186"/>
      <c r="AK201" s="186"/>
      <c r="AL201" s="186"/>
      <c r="AM201" s="186"/>
      <c r="AN201" s="186"/>
      <c r="AO201" s="186"/>
      <c r="AP201" s="186"/>
      <c r="AQ201" s="186"/>
      <c r="AR201" s="186"/>
      <c r="AS201" s="186"/>
      <c r="AT201" s="186"/>
      <c r="AU201" s="186"/>
      <c r="AV201" s="186"/>
      <c r="AW201" s="186"/>
      <c r="AX201" s="186"/>
      <c r="AY201" s="186"/>
      <c r="AZ201" s="186"/>
    </row>
    <row r="202" spans="1:52" x14ac:dyDescent="0.2">
      <c r="A202" s="186"/>
      <c r="Y202" s="186"/>
      <c r="Z202" s="186"/>
      <c r="AA202" s="186"/>
      <c r="AB202" s="186"/>
      <c r="AC202" s="186"/>
      <c r="AD202" s="186"/>
      <c r="AE202" s="186"/>
      <c r="AF202" s="186"/>
      <c r="AG202" s="186"/>
      <c r="AH202" s="186"/>
      <c r="AI202" s="186"/>
      <c r="AJ202" s="186"/>
      <c r="AK202" s="186"/>
      <c r="AL202" s="186"/>
      <c r="AM202" s="186"/>
      <c r="AN202" s="186"/>
      <c r="AO202" s="186"/>
      <c r="AP202" s="186"/>
      <c r="AQ202" s="186"/>
      <c r="AR202" s="186"/>
      <c r="AS202" s="186"/>
      <c r="AT202" s="186"/>
      <c r="AU202" s="186"/>
      <c r="AV202" s="186"/>
      <c r="AW202" s="186"/>
      <c r="AX202" s="186"/>
      <c r="AY202" s="186"/>
      <c r="AZ202" s="186"/>
    </row>
    <row r="203" spans="1:52" x14ac:dyDescent="0.2">
      <c r="A203" s="186"/>
      <c r="Y203" s="186"/>
      <c r="Z203" s="186"/>
      <c r="AA203" s="186"/>
      <c r="AB203" s="186"/>
      <c r="AC203" s="186"/>
      <c r="AD203" s="186"/>
      <c r="AE203" s="186"/>
      <c r="AF203" s="186"/>
      <c r="AG203" s="186"/>
      <c r="AH203" s="186"/>
      <c r="AI203" s="186"/>
      <c r="AJ203" s="186"/>
      <c r="AK203" s="186"/>
      <c r="AL203" s="186"/>
      <c r="AM203" s="186"/>
      <c r="AN203" s="186"/>
      <c r="AO203" s="186"/>
      <c r="AP203" s="186"/>
      <c r="AQ203" s="186"/>
      <c r="AR203" s="186"/>
      <c r="AS203" s="186"/>
      <c r="AT203" s="186"/>
      <c r="AU203" s="186"/>
      <c r="AV203" s="186"/>
      <c r="AW203" s="186"/>
      <c r="AX203" s="186"/>
      <c r="AY203" s="186"/>
      <c r="AZ203" s="186"/>
    </row>
    <row r="204" spans="1:52" x14ac:dyDescent="0.2">
      <c r="A204" s="186"/>
      <c r="Y204" s="186"/>
      <c r="Z204" s="186"/>
      <c r="AA204" s="186"/>
      <c r="AB204" s="186"/>
      <c r="AC204" s="186"/>
      <c r="AD204" s="186"/>
      <c r="AE204" s="186"/>
      <c r="AF204" s="186"/>
      <c r="AG204" s="186"/>
      <c r="AH204" s="186"/>
      <c r="AI204" s="186"/>
      <c r="AJ204" s="186"/>
      <c r="AK204" s="186"/>
      <c r="AL204" s="186"/>
      <c r="AM204" s="186"/>
      <c r="AN204" s="186"/>
      <c r="AO204" s="186"/>
      <c r="AP204" s="186"/>
      <c r="AQ204" s="186"/>
      <c r="AR204" s="186"/>
      <c r="AS204" s="186"/>
      <c r="AT204" s="186"/>
      <c r="AU204" s="186"/>
      <c r="AV204" s="186"/>
      <c r="AW204" s="186"/>
      <c r="AX204" s="186"/>
      <c r="AY204" s="186"/>
      <c r="AZ204" s="186"/>
    </row>
  </sheetData>
  <sheetProtection algorithmName="SHA-512" hashValue="cT3ylB+pYR47xPZYjjoWKEnrAGH1SebfnQfOh4E1HEaUs/G7uPntdqBf8QP4IHhz0C+LhsfpBiJ3JtoIbZwYyg==" saltValue="z6mEfwOsfXRUPzeuPuWqJA==" spinCount="100000" sheet="1" selectLockedCells="1"/>
  <mergeCells count="2">
    <mergeCell ref="G3:P3"/>
    <mergeCell ref="B2:U2"/>
  </mergeCells>
  <phoneticPr fontId="8" type="noConversion"/>
  <conditionalFormatting sqref="G5:I54 L5:P54">
    <cfRule type="expression" dxfId="143" priority="31">
      <formula>OR($E5="", $F5=0)</formula>
    </cfRule>
  </conditionalFormatting>
  <dataValidations count="1">
    <dataValidation type="list" allowBlank="1" showInputMessage="1" showErrorMessage="1" sqref="I5:I54" xr:uid="{B45BF4E6-E17E-48AB-A3FE-82A3056FFF7B}">
      <formula1>List_Y_N</formula1>
    </dataValidation>
  </dataValidations>
  <pageMargins left="0.7" right="0.7" top="0.75" bottom="0.75" header="0.3" footer="0.3"/>
  <pageSetup scale="75" fitToWidth="0" fitToHeight="0" orientation="landscape" verticalDpi="4294967293" r:id="rId1"/>
  <drawing r:id="rId2"/>
  <legacyDrawing r:id="rId3"/>
  <tableParts count="1">
    <tablePart r:id="rId4"/>
  </tableParts>
  <extLst>
    <ext xmlns:x14="http://schemas.microsoft.com/office/spreadsheetml/2009/9/main" uri="{CCE6A557-97BC-4b89-ADB6-D9C93CAAB3DF}">
      <x14:dataValidations xmlns:xm="http://schemas.microsoft.com/office/excel/2006/main" count="2">
        <x14:dataValidation type="list" allowBlank="1" showInputMessage="1" showErrorMessage="1" xr:uid="{C07D96C7-5B89-48BB-9866-A4EA4750BB35}">
          <x14:formula1>
            <xm:f>References!$L$103:$L$112</xm:f>
          </x14:formula1>
          <xm:sqref>E3</xm:sqref>
        </x14:dataValidation>
        <x14:dataValidation type="list" allowBlank="1" showInputMessage="1" showErrorMessage="1" xr:uid="{08CA6BE4-C094-4F5A-8EE3-F38FEDD289E8}">
          <x14:formula1>
            <xm:f>References!$G$4:$G$21</xm:f>
          </x14:formula1>
          <xm:sqref>E5:E54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3617D-6A19-4205-A5A1-DD58684D9FF3}">
  <sheetPr>
    <tabColor theme="3"/>
  </sheetPr>
  <dimension ref="A1:AV205"/>
  <sheetViews>
    <sheetView showGridLines="0" showRowColHeaders="0" workbookViewId="0">
      <selection activeCell="E4" sqref="E4"/>
    </sheetView>
  </sheetViews>
  <sheetFormatPr defaultColWidth="9.140625" defaultRowHeight="12.75" customHeight="1" x14ac:dyDescent="0.2"/>
  <cols>
    <col min="1" max="1" width="2.140625" style="183" customWidth="1"/>
    <col min="2" max="2" width="5.28515625" style="183" customWidth="1"/>
    <col min="3" max="3" width="10.140625" style="183" customWidth="1"/>
    <col min="4" max="4" width="19.140625" style="183" bestFit="1" customWidth="1"/>
    <col min="5" max="5" width="23.28515625" style="183" bestFit="1" customWidth="1"/>
    <col min="6" max="6" width="19.7109375" style="209" customWidth="1"/>
    <col min="7" max="11" width="11.85546875" style="183" customWidth="1"/>
    <col min="12" max="12" width="10.7109375" style="183" bestFit="1" customWidth="1"/>
    <col min="13" max="13" width="10" style="183" customWidth="1"/>
    <col min="14" max="14" width="11" style="183" customWidth="1"/>
    <col min="15" max="15" width="12" style="183" customWidth="1"/>
    <col min="16" max="16" width="11.85546875" style="183" customWidth="1"/>
    <col min="17" max="17" width="10.28515625" style="183" customWidth="1"/>
    <col min="18" max="18" width="12.28515625" style="183" customWidth="1"/>
    <col min="19" max="19" width="13.42578125" style="183" customWidth="1"/>
    <col min="20" max="20" width="9.5703125" style="183" customWidth="1"/>
    <col min="21" max="16384" width="9.140625" style="183"/>
  </cols>
  <sheetData>
    <row r="1" spans="1:48" ht="61.5" customHeight="1" x14ac:dyDescent="0.2"/>
    <row r="2" spans="1:48" s="196" customFormat="1" ht="37.5" customHeight="1" x14ac:dyDescent="0.2">
      <c r="B2" s="285" t="s">
        <v>110</v>
      </c>
      <c r="C2" s="285"/>
      <c r="D2" s="285"/>
      <c r="E2" s="285"/>
      <c r="F2" s="285"/>
      <c r="G2" s="285"/>
      <c r="H2" s="285"/>
      <c r="I2" s="285"/>
      <c r="J2" s="285"/>
      <c r="K2" s="285"/>
      <c r="L2" s="285"/>
      <c r="M2" s="285"/>
      <c r="N2" s="285"/>
      <c r="O2" s="285"/>
      <c r="P2" s="285"/>
      <c r="Q2" s="285"/>
      <c r="R2" s="195"/>
      <c r="S2" s="195"/>
      <c r="T2" s="195"/>
    </row>
    <row r="3" spans="1:48" x14ac:dyDescent="0.2">
      <c r="F3" s="183"/>
      <c r="N3" s="186"/>
    </row>
    <row r="4" spans="1:48" x14ac:dyDescent="0.2">
      <c r="A4" s="186"/>
      <c r="D4" s="210" t="s">
        <v>84</v>
      </c>
      <c r="E4" s="223"/>
      <c r="G4" s="291" t="s">
        <v>85</v>
      </c>
      <c r="H4" s="291"/>
      <c r="I4" s="291"/>
      <c r="J4" s="291"/>
      <c r="K4" s="291"/>
      <c r="L4" s="291"/>
      <c r="M4" s="232" t="s">
        <v>86</v>
      </c>
      <c r="N4" s="233">
        <f>SUM(N$6:N$55)</f>
        <v>0</v>
      </c>
      <c r="O4" s="234">
        <f>SUM(O$6:O$55)</f>
        <v>0</v>
      </c>
      <c r="P4" s="235">
        <f>SUM(P$6:P$55)</f>
        <v>0</v>
      </c>
      <c r="Q4" s="236">
        <f>SUM(Q$6:Q$55)</f>
        <v>0</v>
      </c>
      <c r="R4" s="236">
        <f>SUM(Table_PrescriptLights_Input5[Gross measure cost])</f>
        <v>0</v>
      </c>
      <c r="S4" s="236">
        <f>SUM(S$6:S$55)</f>
        <v>0</v>
      </c>
      <c r="T4" s="211" t="str">
        <f>IFERROR(S4/Q4,"")</f>
        <v/>
      </c>
      <c r="U4" s="186"/>
      <c r="V4" s="186"/>
      <c r="W4" s="186"/>
      <c r="X4" s="186"/>
      <c r="Y4" s="186"/>
      <c r="Z4" s="186"/>
      <c r="AA4" s="186"/>
      <c r="AB4" s="186"/>
      <c r="AC4" s="186"/>
      <c r="AD4" s="186"/>
      <c r="AE4" s="186"/>
      <c r="AF4" s="186"/>
      <c r="AG4" s="186"/>
      <c r="AH4" s="186"/>
      <c r="AI4" s="186"/>
      <c r="AJ4" s="186"/>
      <c r="AK4" s="186"/>
      <c r="AL4" s="186"/>
      <c r="AM4" s="186"/>
      <c r="AN4" s="186"/>
      <c r="AO4" s="186"/>
      <c r="AP4" s="186"/>
      <c r="AQ4" s="186"/>
      <c r="AR4" s="186"/>
      <c r="AS4" s="186"/>
      <c r="AT4" s="186"/>
      <c r="AU4" s="186"/>
      <c r="AV4" s="186"/>
    </row>
    <row r="5" spans="1:48" s="187" customFormat="1" ht="48" customHeight="1" x14ac:dyDescent="0.2">
      <c r="A5" s="225"/>
      <c r="B5" s="226" t="s">
        <v>87</v>
      </c>
      <c r="C5" s="227" t="s">
        <v>88</v>
      </c>
      <c r="D5" s="228" t="s">
        <v>89</v>
      </c>
      <c r="E5" s="227" t="s">
        <v>111</v>
      </c>
      <c r="F5" s="229" t="s">
        <v>91</v>
      </c>
      <c r="G5" s="230" t="s">
        <v>92</v>
      </c>
      <c r="H5" s="230" t="s">
        <v>112</v>
      </c>
      <c r="I5" s="230" t="s">
        <v>113</v>
      </c>
      <c r="J5" s="230" t="s">
        <v>114</v>
      </c>
      <c r="K5" s="230" t="s">
        <v>115</v>
      </c>
      <c r="L5" s="231" t="s">
        <v>101</v>
      </c>
      <c r="M5" s="229" t="s">
        <v>102</v>
      </c>
      <c r="N5" s="229" t="s">
        <v>103</v>
      </c>
      <c r="O5" s="229" t="s">
        <v>104</v>
      </c>
      <c r="P5" s="229" t="s">
        <v>105</v>
      </c>
      <c r="Q5" s="229" t="s">
        <v>106</v>
      </c>
      <c r="R5" s="229" t="s">
        <v>107</v>
      </c>
      <c r="S5" s="229" t="s">
        <v>108</v>
      </c>
      <c r="T5" s="229" t="s">
        <v>109</v>
      </c>
      <c r="U5" s="225"/>
      <c r="V5" s="225"/>
      <c r="W5" s="225"/>
      <c r="X5" s="225"/>
      <c r="Y5" s="225"/>
      <c r="Z5" s="225"/>
      <c r="AA5" s="225"/>
      <c r="AB5" s="225"/>
      <c r="AC5" s="225"/>
      <c r="AD5" s="225"/>
      <c r="AE5" s="225"/>
      <c r="AF5" s="225"/>
      <c r="AG5" s="225"/>
      <c r="AH5" s="225"/>
      <c r="AI5" s="225"/>
      <c r="AJ5" s="225"/>
      <c r="AK5" s="225"/>
      <c r="AL5" s="225"/>
      <c r="AM5" s="225"/>
      <c r="AN5" s="225"/>
      <c r="AO5" s="225"/>
      <c r="AP5" s="225"/>
      <c r="AQ5" s="225"/>
      <c r="AR5" s="225"/>
      <c r="AS5" s="225"/>
      <c r="AT5" s="225"/>
      <c r="AU5" s="225"/>
      <c r="AV5" s="225"/>
    </row>
    <row r="6" spans="1:48" x14ac:dyDescent="0.2">
      <c r="A6" s="212"/>
      <c r="B6" s="213">
        <v>1</v>
      </c>
      <c r="C6" s="185" t="str">
        <f>IFERROR(INDEX(Table_Prescript_Meas[Measure Number], MATCH(E6, Table_Prescript_Meas[Measure Description], 0)), "")</f>
        <v/>
      </c>
      <c r="D6" s="222"/>
      <c r="E6" s="223"/>
      <c r="F6" s="185" t="str">
        <f>IFERROR(INDEX(Table_Prescript_Meas[Units], MATCH(Table_PrescriptLights_Input5[[#This Row],[Measure number]], Table_Prescript_Meas[Measure Number], 0)), "")</f>
        <v/>
      </c>
      <c r="G6" s="214"/>
      <c r="H6" s="215"/>
      <c r="I6" s="237"/>
      <c r="J6" s="238"/>
      <c r="K6" s="238"/>
      <c r="L6" s="218"/>
      <c r="M6"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6" s="219" t="str">
        <f>IF(Table_PrescriptLights_Input5[[#This Row],[Unit capacity (tons)]]="","",IFERROR(Table_PrescriptLights_Input5[[#This Row],[Per-unit incentive]]*Table_PrescriptLights_Input5[[#This Row],[Unit capacity (tons)]]*Table_PrescriptLights_Input5[[#This Row],[Number of units]],""))</f>
        <v/>
      </c>
      <c r="O6" s="220" t="str">
        <f>IF(Table_PrescriptLights_Input5[[#This Row],[Unit capacity (tons)]]="","",Table_PrescriptLights_Input5[[#This Row],[Unit capacity (tons)]]*Table_PrescriptLights_Input5[[#This Row],[Number of units]]*Table_PrescriptLights_Input5[[#This Row],[Part load (IPLV) kW/ton]]*VLOOKUP($E$4,References!$L$103:$O$112,2,FALSE)*0.05)</f>
        <v/>
      </c>
      <c r="P6" s="221" t="str">
        <f>IF(Table_PrescriptLights_Input5[[#This Row],[Unit capacity (tons)]]="","",Table_PrescriptLights_Input5[[#This Row],[Unit capacity (tons)]]*Table_PrescriptLights_Input5[[#This Row],[Number of units]]*Table_PrescriptLights_Input5[[#This Row],[Full load kW/ton]]*VLOOKUP($E$4,References!$L$103:$O$112,4,FALSE)*0.05)</f>
        <v/>
      </c>
      <c r="Q6" s="219" t="str">
        <f>IFERROR(Table_PrescriptLights_Input5[[#This Row],[Energy savings (kWh)]]*Input_AvgkWhRate, "")</f>
        <v/>
      </c>
      <c r="R6" s="219" t="str">
        <f>IF(Table_PrescriptLights_Input5[[#This Row],[Unit capacity (tons)]]="", "",Table_PrescriptLights_Input5[[#This Row],[Total equipment + labor cost]])</f>
        <v/>
      </c>
      <c r="S6" s="219" t="str">
        <f>IFERROR(Table_PrescriptLights_Input5[[#This Row],[Gross measure cost]]-Table_PrescriptLights_Input5[[#This Row],[Estimated incentive]], "")</f>
        <v/>
      </c>
      <c r="T6" s="220" t="str">
        <f t="shared" ref="T6:T55" si="0">IFERROR($S6/$Q6,"")</f>
        <v/>
      </c>
      <c r="U6" s="212"/>
      <c r="V6" s="212"/>
      <c r="W6" s="212"/>
      <c r="X6" s="212"/>
      <c r="Y6" s="212"/>
      <c r="Z6" s="212"/>
      <c r="AA6" s="212"/>
      <c r="AB6" s="212"/>
      <c r="AC6" s="212"/>
      <c r="AD6" s="212"/>
      <c r="AE6" s="212"/>
      <c r="AF6" s="212"/>
      <c r="AG6" s="212"/>
      <c r="AH6" s="212"/>
      <c r="AI6" s="212"/>
      <c r="AJ6" s="212"/>
      <c r="AK6" s="212"/>
      <c r="AL6" s="212"/>
      <c r="AM6" s="212"/>
      <c r="AN6" s="212"/>
      <c r="AO6" s="212"/>
      <c r="AP6" s="212"/>
      <c r="AQ6" s="212"/>
      <c r="AR6" s="212"/>
      <c r="AS6" s="212"/>
      <c r="AT6" s="212"/>
      <c r="AU6" s="212"/>
      <c r="AV6" s="212"/>
    </row>
    <row r="7" spans="1:48" x14ac:dyDescent="0.2">
      <c r="A7" s="212"/>
      <c r="B7" s="213">
        <v>2</v>
      </c>
      <c r="C7" s="185" t="str">
        <f>IFERROR(INDEX(Table_Prescript_Meas[Measure Number], MATCH(E7, Table_Prescript_Meas[Measure Description], 0)), "")</f>
        <v/>
      </c>
      <c r="D7" s="222"/>
      <c r="E7" s="223"/>
      <c r="F7" s="185" t="str">
        <f>IFERROR(INDEX(Table_Prescript_Meas[Units], MATCH(Table_PrescriptLights_Input5[[#This Row],[Measure number]], Table_Prescript_Meas[Measure Number], 0)), "")</f>
        <v/>
      </c>
      <c r="G7" s="214"/>
      <c r="H7" s="215"/>
      <c r="I7" s="237"/>
      <c r="J7" s="238"/>
      <c r="K7" s="238"/>
      <c r="L7" s="218"/>
      <c r="M7"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7" s="219" t="str">
        <f>IF(Table_PrescriptLights_Input5[[#This Row],[Unit capacity (tons)]]="","",IFERROR(Table_PrescriptLights_Input5[[#This Row],[Per-unit incentive]]*Table_PrescriptLights_Input5[[#This Row],[Unit capacity (tons)]]*Table_PrescriptLights_Input5[[#This Row],[Number of units]],""))</f>
        <v/>
      </c>
      <c r="O7" s="220" t="str">
        <f>IF(Table_PrescriptLights_Input5[[#This Row],[Unit capacity (tons)]]="","",Table_PrescriptLights_Input5[[#This Row],[Unit capacity (tons)]]*Table_PrescriptLights_Input5[[#This Row],[Number of units]]*Table_PrescriptLights_Input5[[#This Row],[Part load (IPLV) kW/ton]]*VLOOKUP($E$4,References!$L$103:$O$112,2,FALSE)*0.05)</f>
        <v/>
      </c>
      <c r="P7" s="221" t="str">
        <f>IF(Table_PrescriptLights_Input5[[#This Row],[Unit capacity (tons)]]="","",Table_PrescriptLights_Input5[[#This Row],[Unit capacity (tons)]]*Table_PrescriptLights_Input5[[#This Row],[Number of units]]*Table_PrescriptLights_Input5[[#This Row],[Full load kW/ton]]*VLOOKUP($E$4,References!$L$103:$O$112,4,FALSE)*0.05)</f>
        <v/>
      </c>
      <c r="Q7" s="219" t="str">
        <f>IFERROR(Table_PrescriptLights_Input5[[#This Row],[Energy savings (kWh)]]*Input_AvgkWhRate, "")</f>
        <v/>
      </c>
      <c r="R7" s="219" t="str">
        <f>IF(Table_PrescriptLights_Input5[[#This Row],[Unit capacity (tons)]]="", "",Table_PrescriptLights_Input5[[#This Row],[Total equipment + labor cost]])</f>
        <v/>
      </c>
      <c r="S7" s="219" t="str">
        <f>IFERROR(Table_PrescriptLights_Input5[[#This Row],[Gross measure cost]]-Table_PrescriptLights_Input5[[#This Row],[Estimated incentive]], "")</f>
        <v/>
      </c>
      <c r="T7" s="220" t="str">
        <f t="shared" si="0"/>
        <v/>
      </c>
      <c r="U7" s="212"/>
      <c r="V7" s="212"/>
      <c r="W7" s="212"/>
      <c r="X7" s="212"/>
      <c r="Y7" s="212"/>
      <c r="Z7" s="212"/>
      <c r="AA7" s="212"/>
      <c r="AB7" s="212"/>
      <c r="AC7" s="212"/>
      <c r="AD7" s="212"/>
      <c r="AE7" s="212"/>
      <c r="AF7" s="212"/>
      <c r="AG7" s="212"/>
      <c r="AH7" s="212"/>
      <c r="AI7" s="212"/>
      <c r="AJ7" s="212"/>
      <c r="AK7" s="212"/>
      <c r="AL7" s="212"/>
      <c r="AM7" s="212"/>
      <c r="AN7" s="212"/>
      <c r="AO7" s="212"/>
      <c r="AP7" s="212"/>
      <c r="AQ7" s="212"/>
      <c r="AR7" s="212"/>
      <c r="AS7" s="212"/>
      <c r="AT7" s="212"/>
      <c r="AU7" s="212"/>
      <c r="AV7" s="212"/>
    </row>
    <row r="8" spans="1:48" x14ac:dyDescent="0.2">
      <c r="A8" s="212"/>
      <c r="B8" s="213">
        <v>3</v>
      </c>
      <c r="C8" s="185" t="str">
        <f>IFERROR(INDEX(Table_Prescript_Meas[Measure Number], MATCH(E8, Table_Prescript_Meas[Measure Description], 0)), "")</f>
        <v/>
      </c>
      <c r="D8" s="222"/>
      <c r="E8" s="223"/>
      <c r="F8" s="185" t="str">
        <f>IFERROR(INDEX(Table_Prescript_Meas[Units], MATCH(Table_PrescriptLights_Input5[[#This Row],[Measure number]], Table_Prescript_Meas[Measure Number], 0)), "")</f>
        <v/>
      </c>
      <c r="G8" s="214"/>
      <c r="H8" s="215"/>
      <c r="I8" s="237"/>
      <c r="J8" s="238"/>
      <c r="K8" s="238"/>
      <c r="L8" s="218"/>
      <c r="M8"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8" s="219" t="str">
        <f>IF(Table_PrescriptLights_Input5[[#This Row],[Unit capacity (tons)]]="","",IFERROR(Table_PrescriptLights_Input5[[#This Row],[Per-unit incentive]]*Table_PrescriptLights_Input5[[#This Row],[Unit capacity (tons)]]*Table_PrescriptLights_Input5[[#This Row],[Number of units]],""))</f>
        <v/>
      </c>
      <c r="O8" s="220" t="str">
        <f>IF(Table_PrescriptLights_Input5[[#This Row],[Unit capacity (tons)]]="","",Table_PrescriptLights_Input5[[#This Row],[Unit capacity (tons)]]*Table_PrescriptLights_Input5[[#This Row],[Number of units]]*Table_PrescriptLights_Input5[[#This Row],[Part load (IPLV) kW/ton]]*VLOOKUP($E$4,References!$L$103:$O$112,2,FALSE)*0.05)</f>
        <v/>
      </c>
      <c r="P8" s="221" t="str">
        <f>IF(Table_PrescriptLights_Input5[[#This Row],[Unit capacity (tons)]]="","",Table_PrescriptLights_Input5[[#This Row],[Unit capacity (tons)]]*Table_PrescriptLights_Input5[[#This Row],[Number of units]]*Table_PrescriptLights_Input5[[#This Row],[Full load kW/ton]]*VLOOKUP($E$4,References!$L$103:$O$112,4,FALSE)*0.05)</f>
        <v/>
      </c>
      <c r="Q8" s="219" t="str">
        <f>IFERROR(Table_PrescriptLights_Input5[[#This Row],[Energy savings (kWh)]]*Input_AvgkWhRate, "")</f>
        <v/>
      </c>
      <c r="R8" s="219" t="str">
        <f>IF(Table_PrescriptLights_Input5[[#This Row],[Unit capacity (tons)]]="", "",Table_PrescriptLights_Input5[[#This Row],[Total equipment + labor cost]])</f>
        <v/>
      </c>
      <c r="S8" s="219" t="str">
        <f>IFERROR(Table_PrescriptLights_Input5[[#This Row],[Gross measure cost]]-Table_PrescriptLights_Input5[[#This Row],[Estimated incentive]], "")</f>
        <v/>
      </c>
      <c r="T8" s="220" t="str">
        <f t="shared" si="0"/>
        <v/>
      </c>
      <c r="U8" s="212"/>
      <c r="V8" s="212"/>
      <c r="W8" s="212"/>
      <c r="X8" s="212"/>
      <c r="Y8" s="212"/>
      <c r="Z8" s="212"/>
      <c r="AA8" s="212"/>
      <c r="AB8" s="212"/>
      <c r="AC8" s="212"/>
      <c r="AD8" s="212"/>
      <c r="AE8" s="212"/>
      <c r="AF8" s="212"/>
      <c r="AG8" s="212"/>
      <c r="AH8" s="212"/>
      <c r="AI8" s="212"/>
      <c r="AJ8" s="212"/>
      <c r="AK8" s="212"/>
      <c r="AL8" s="212"/>
      <c r="AM8" s="212"/>
      <c r="AN8" s="212"/>
      <c r="AO8" s="212"/>
      <c r="AP8" s="212"/>
      <c r="AQ8" s="212"/>
      <c r="AR8" s="212"/>
      <c r="AS8" s="212"/>
      <c r="AT8" s="212"/>
      <c r="AU8" s="212"/>
      <c r="AV8" s="212"/>
    </row>
    <row r="9" spans="1:48" x14ac:dyDescent="0.2">
      <c r="A9" s="212"/>
      <c r="B9" s="213">
        <v>4</v>
      </c>
      <c r="C9" s="185" t="str">
        <f>IFERROR(INDEX(Table_Prescript_Meas[Measure Number], MATCH(E9, Table_Prescript_Meas[Measure Description], 0)), "")</f>
        <v/>
      </c>
      <c r="D9" s="222"/>
      <c r="E9" s="223"/>
      <c r="F9" s="185" t="str">
        <f>IFERROR(INDEX(Table_Prescript_Meas[Units], MATCH(Table_PrescriptLights_Input5[[#This Row],[Measure number]], Table_Prescript_Meas[Measure Number], 0)), "")</f>
        <v/>
      </c>
      <c r="G9" s="214"/>
      <c r="H9" s="215"/>
      <c r="I9" s="237"/>
      <c r="J9" s="238"/>
      <c r="K9" s="238"/>
      <c r="L9" s="218"/>
      <c r="M9"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9" s="219" t="str">
        <f>IF(Table_PrescriptLights_Input5[[#This Row],[Unit capacity (tons)]]="","",IFERROR(Table_PrescriptLights_Input5[[#This Row],[Per-unit incentive]]*Table_PrescriptLights_Input5[[#This Row],[Unit capacity (tons)]]*Table_PrescriptLights_Input5[[#This Row],[Number of units]],""))</f>
        <v/>
      </c>
      <c r="O9" s="220" t="str">
        <f>IF(Table_PrescriptLights_Input5[[#This Row],[Unit capacity (tons)]]="","",Table_PrescriptLights_Input5[[#This Row],[Unit capacity (tons)]]*Table_PrescriptLights_Input5[[#This Row],[Number of units]]*Table_PrescriptLights_Input5[[#This Row],[Part load (IPLV) kW/ton]]*VLOOKUP($E$4,References!$L$103:$O$112,2,FALSE)*0.05)</f>
        <v/>
      </c>
      <c r="P9" s="221" t="str">
        <f>IF(Table_PrescriptLights_Input5[[#This Row],[Unit capacity (tons)]]="","",Table_PrescriptLights_Input5[[#This Row],[Unit capacity (tons)]]*Table_PrescriptLights_Input5[[#This Row],[Number of units]]*Table_PrescriptLights_Input5[[#This Row],[Full load kW/ton]]*VLOOKUP($E$4,References!$L$103:$O$112,4,FALSE)*0.05)</f>
        <v/>
      </c>
      <c r="Q9" s="219" t="str">
        <f>IFERROR(Table_PrescriptLights_Input5[[#This Row],[Energy savings (kWh)]]*Input_AvgkWhRate, "")</f>
        <v/>
      </c>
      <c r="R9" s="219" t="str">
        <f>IF(Table_PrescriptLights_Input5[[#This Row],[Unit capacity (tons)]]="", "",Table_PrescriptLights_Input5[[#This Row],[Total equipment + labor cost]])</f>
        <v/>
      </c>
      <c r="S9" s="219" t="str">
        <f>IFERROR(Table_PrescriptLights_Input5[[#This Row],[Gross measure cost]]-Table_PrescriptLights_Input5[[#This Row],[Estimated incentive]], "")</f>
        <v/>
      </c>
      <c r="T9" s="220" t="str">
        <f t="shared" si="0"/>
        <v/>
      </c>
      <c r="U9" s="212"/>
      <c r="V9" s="212"/>
      <c r="W9" s="212"/>
      <c r="X9" s="212"/>
      <c r="Y9" s="212"/>
      <c r="Z9" s="212"/>
      <c r="AA9" s="212"/>
      <c r="AB9" s="212"/>
      <c r="AC9" s="212"/>
      <c r="AD9" s="212"/>
      <c r="AE9" s="212"/>
      <c r="AF9" s="212"/>
      <c r="AG9" s="212"/>
      <c r="AH9" s="212"/>
      <c r="AI9" s="212"/>
      <c r="AJ9" s="212"/>
      <c r="AK9" s="212"/>
      <c r="AL9" s="212"/>
      <c r="AM9" s="212"/>
      <c r="AN9" s="212"/>
      <c r="AO9" s="212"/>
      <c r="AP9" s="212"/>
      <c r="AQ9" s="212"/>
      <c r="AR9" s="212"/>
      <c r="AS9" s="212"/>
      <c r="AT9" s="212"/>
      <c r="AU9" s="212"/>
      <c r="AV9" s="212"/>
    </row>
    <row r="10" spans="1:48" x14ac:dyDescent="0.2">
      <c r="A10" s="212"/>
      <c r="B10" s="213">
        <v>5</v>
      </c>
      <c r="C10" s="185" t="str">
        <f>IFERROR(INDEX(Table_Prescript_Meas[Measure Number], MATCH(E10, Table_Prescript_Meas[Measure Description], 0)), "")</f>
        <v/>
      </c>
      <c r="D10" s="222"/>
      <c r="E10" s="223"/>
      <c r="F10" s="185" t="str">
        <f>IFERROR(INDEX(Table_Prescript_Meas[Units], MATCH(Table_PrescriptLights_Input5[[#This Row],[Measure number]], Table_Prescript_Meas[Measure Number], 0)), "")</f>
        <v/>
      </c>
      <c r="G10" s="214"/>
      <c r="H10" s="215"/>
      <c r="I10" s="237"/>
      <c r="J10" s="238"/>
      <c r="K10" s="238"/>
      <c r="L10" s="218"/>
      <c r="M10"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10" s="219" t="str">
        <f>IF(Table_PrescriptLights_Input5[[#This Row],[Unit capacity (tons)]]="","",IFERROR(Table_PrescriptLights_Input5[[#This Row],[Per-unit incentive]]*Table_PrescriptLights_Input5[[#This Row],[Unit capacity (tons)]]*Table_PrescriptLights_Input5[[#This Row],[Number of units]],""))</f>
        <v/>
      </c>
      <c r="O10" s="220" t="str">
        <f>IF(Table_PrescriptLights_Input5[[#This Row],[Unit capacity (tons)]]="","",Table_PrescriptLights_Input5[[#This Row],[Unit capacity (tons)]]*Table_PrescriptLights_Input5[[#This Row],[Number of units]]*Table_PrescriptLights_Input5[[#This Row],[Part load (IPLV) kW/ton]]*VLOOKUP($E$4,References!$L$103:$O$112,2,FALSE)*0.05)</f>
        <v/>
      </c>
      <c r="P10" s="221" t="str">
        <f>IF(Table_PrescriptLights_Input5[[#This Row],[Unit capacity (tons)]]="","",Table_PrescriptLights_Input5[[#This Row],[Unit capacity (tons)]]*Table_PrescriptLights_Input5[[#This Row],[Number of units]]*Table_PrescriptLights_Input5[[#This Row],[Full load kW/ton]]*VLOOKUP($E$4,References!$L$103:$O$112,4,FALSE)*0.05)</f>
        <v/>
      </c>
      <c r="Q10" s="219" t="str">
        <f>IFERROR(Table_PrescriptLights_Input5[[#This Row],[Energy savings (kWh)]]*Input_AvgkWhRate, "")</f>
        <v/>
      </c>
      <c r="R10" s="219" t="str">
        <f>IF(Table_PrescriptLights_Input5[[#This Row],[Unit capacity (tons)]]="", "",Table_PrescriptLights_Input5[[#This Row],[Total equipment + labor cost]])</f>
        <v/>
      </c>
      <c r="S10" s="219" t="str">
        <f>IFERROR(Table_PrescriptLights_Input5[[#This Row],[Gross measure cost]]-Table_PrescriptLights_Input5[[#This Row],[Estimated incentive]], "")</f>
        <v/>
      </c>
      <c r="T10" s="220" t="str">
        <f t="shared" si="0"/>
        <v/>
      </c>
      <c r="U10" s="212"/>
      <c r="V10" s="212"/>
      <c r="W10" s="212"/>
      <c r="X10" s="212"/>
      <c r="Y10" s="212"/>
      <c r="Z10" s="212"/>
      <c r="AA10" s="212"/>
      <c r="AB10" s="212"/>
      <c r="AC10" s="212"/>
      <c r="AD10" s="212"/>
      <c r="AE10" s="212"/>
      <c r="AF10" s="212"/>
      <c r="AG10" s="212"/>
      <c r="AH10" s="212"/>
      <c r="AI10" s="212"/>
      <c r="AJ10" s="212"/>
      <c r="AK10" s="212"/>
      <c r="AL10" s="212"/>
      <c r="AM10" s="212"/>
      <c r="AN10" s="212"/>
      <c r="AO10" s="212"/>
      <c r="AP10" s="212"/>
      <c r="AQ10" s="212"/>
      <c r="AR10" s="212"/>
      <c r="AS10" s="212"/>
      <c r="AT10" s="212"/>
      <c r="AU10" s="212"/>
      <c r="AV10" s="212"/>
    </row>
    <row r="11" spans="1:48" x14ac:dyDescent="0.2">
      <c r="A11" s="212"/>
      <c r="B11" s="213">
        <v>6</v>
      </c>
      <c r="C11" s="185" t="str">
        <f>IFERROR(INDEX(Table_Prescript_Meas[Measure Number], MATCH(E11, Table_Prescript_Meas[Measure Description], 0)), "")</f>
        <v/>
      </c>
      <c r="D11" s="222"/>
      <c r="E11" s="223"/>
      <c r="F11" s="185" t="str">
        <f>IFERROR(INDEX(Table_Prescript_Meas[Units], MATCH(Table_PrescriptLights_Input5[[#This Row],[Measure number]], Table_Prescript_Meas[Measure Number], 0)), "")</f>
        <v/>
      </c>
      <c r="G11" s="214"/>
      <c r="H11" s="215"/>
      <c r="I11" s="237"/>
      <c r="J11" s="238"/>
      <c r="K11" s="238"/>
      <c r="L11" s="218"/>
      <c r="M11"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11" s="219" t="str">
        <f>IF(Table_PrescriptLights_Input5[[#This Row],[Unit capacity (tons)]]="","",IFERROR(Table_PrescriptLights_Input5[[#This Row],[Per-unit incentive]]*Table_PrescriptLights_Input5[[#This Row],[Unit capacity (tons)]]*Table_PrescriptLights_Input5[[#This Row],[Number of units]],""))</f>
        <v/>
      </c>
      <c r="O11" s="220" t="str">
        <f>IF(Table_PrescriptLights_Input5[[#This Row],[Unit capacity (tons)]]="","",Table_PrescriptLights_Input5[[#This Row],[Unit capacity (tons)]]*Table_PrescriptLights_Input5[[#This Row],[Number of units]]*Table_PrescriptLights_Input5[[#This Row],[Part load (IPLV) kW/ton]]*VLOOKUP($E$4,References!$L$103:$O$112,2,FALSE)*0.05)</f>
        <v/>
      </c>
      <c r="P11" s="221" t="str">
        <f>IF(Table_PrescriptLights_Input5[[#This Row],[Unit capacity (tons)]]="","",Table_PrescriptLights_Input5[[#This Row],[Unit capacity (tons)]]*Table_PrescriptLights_Input5[[#This Row],[Number of units]]*Table_PrescriptLights_Input5[[#This Row],[Full load kW/ton]]*VLOOKUP($E$4,References!$L$103:$O$112,4,FALSE)*0.05)</f>
        <v/>
      </c>
      <c r="Q11" s="219" t="str">
        <f>IFERROR(Table_PrescriptLights_Input5[[#This Row],[Energy savings (kWh)]]*Input_AvgkWhRate, "")</f>
        <v/>
      </c>
      <c r="R11" s="219" t="str">
        <f>IF(Table_PrescriptLights_Input5[[#This Row],[Unit capacity (tons)]]="", "",Table_PrescriptLights_Input5[[#This Row],[Total equipment + labor cost]])</f>
        <v/>
      </c>
      <c r="S11" s="219" t="str">
        <f>IFERROR(Table_PrescriptLights_Input5[[#This Row],[Gross measure cost]]-Table_PrescriptLights_Input5[[#This Row],[Estimated incentive]], "")</f>
        <v/>
      </c>
      <c r="T11" s="220" t="str">
        <f t="shared" si="0"/>
        <v/>
      </c>
      <c r="U11" s="212"/>
      <c r="V11" s="212"/>
      <c r="W11" s="212"/>
      <c r="X11" s="212"/>
      <c r="Y11" s="212"/>
      <c r="Z11" s="212"/>
      <c r="AA11" s="212"/>
      <c r="AB11" s="212"/>
      <c r="AC11" s="212"/>
      <c r="AD11" s="212"/>
      <c r="AE11" s="212"/>
      <c r="AF11" s="212"/>
      <c r="AG11" s="212"/>
      <c r="AH11" s="212"/>
      <c r="AI11" s="212"/>
      <c r="AJ11" s="212"/>
      <c r="AK11" s="212"/>
      <c r="AL11" s="212"/>
      <c r="AM11" s="212"/>
      <c r="AN11" s="212"/>
      <c r="AO11" s="212"/>
      <c r="AP11" s="212"/>
      <c r="AQ11" s="212"/>
      <c r="AR11" s="212"/>
      <c r="AS11" s="212"/>
      <c r="AT11" s="212"/>
      <c r="AU11" s="212"/>
      <c r="AV11" s="212"/>
    </row>
    <row r="12" spans="1:48" x14ac:dyDescent="0.2">
      <c r="A12" s="212"/>
      <c r="B12" s="213">
        <v>7</v>
      </c>
      <c r="C12" s="185" t="str">
        <f>IFERROR(INDEX(Table_Prescript_Meas[Measure Number], MATCH(E12, Table_Prescript_Meas[Measure Description], 0)), "")</f>
        <v/>
      </c>
      <c r="D12" s="222"/>
      <c r="E12" s="223"/>
      <c r="F12" s="185" t="str">
        <f>IFERROR(INDEX(Table_Prescript_Meas[Units], MATCH(Table_PrescriptLights_Input5[[#This Row],[Measure number]], Table_Prescript_Meas[Measure Number], 0)), "")</f>
        <v/>
      </c>
      <c r="G12" s="214"/>
      <c r="H12" s="215"/>
      <c r="I12" s="237"/>
      <c r="J12" s="238"/>
      <c r="K12" s="238"/>
      <c r="L12" s="218"/>
      <c r="M12"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12" s="219" t="str">
        <f>IF(Table_PrescriptLights_Input5[[#This Row],[Unit capacity (tons)]]="","",IFERROR(Table_PrescriptLights_Input5[[#This Row],[Per-unit incentive]]*Table_PrescriptLights_Input5[[#This Row],[Unit capacity (tons)]]*Table_PrescriptLights_Input5[[#This Row],[Number of units]],""))</f>
        <v/>
      </c>
      <c r="O12" s="220" t="str">
        <f>IF(Table_PrescriptLights_Input5[[#This Row],[Unit capacity (tons)]]="","",Table_PrescriptLights_Input5[[#This Row],[Unit capacity (tons)]]*Table_PrescriptLights_Input5[[#This Row],[Number of units]]*Table_PrescriptLights_Input5[[#This Row],[Part load (IPLV) kW/ton]]*VLOOKUP($E$4,References!$L$103:$O$112,2,FALSE)*0.05)</f>
        <v/>
      </c>
      <c r="P12" s="221" t="str">
        <f>IF(Table_PrescriptLights_Input5[[#This Row],[Unit capacity (tons)]]="","",Table_PrescriptLights_Input5[[#This Row],[Unit capacity (tons)]]*Table_PrescriptLights_Input5[[#This Row],[Number of units]]*Table_PrescriptLights_Input5[[#This Row],[Full load kW/ton]]*VLOOKUP($E$4,References!$L$103:$O$112,4,FALSE)*0.05)</f>
        <v/>
      </c>
      <c r="Q12" s="219" t="str">
        <f>IFERROR(Table_PrescriptLights_Input5[[#This Row],[Energy savings (kWh)]]*Input_AvgkWhRate, "")</f>
        <v/>
      </c>
      <c r="R12" s="219" t="str">
        <f>IF(Table_PrescriptLights_Input5[[#This Row],[Unit capacity (tons)]]="", "",Table_PrescriptLights_Input5[[#This Row],[Total equipment + labor cost]])</f>
        <v/>
      </c>
      <c r="S12" s="219" t="str">
        <f>IFERROR(Table_PrescriptLights_Input5[[#This Row],[Gross measure cost]]-Table_PrescriptLights_Input5[[#This Row],[Estimated incentive]], "")</f>
        <v/>
      </c>
      <c r="T12" s="220" t="str">
        <f t="shared" si="0"/>
        <v/>
      </c>
      <c r="U12" s="212"/>
      <c r="V12" s="212"/>
      <c r="W12" s="212"/>
      <c r="X12" s="212"/>
      <c r="Y12" s="212"/>
      <c r="Z12" s="212"/>
      <c r="AA12" s="212"/>
      <c r="AB12" s="212"/>
      <c r="AC12" s="212"/>
      <c r="AD12" s="212"/>
      <c r="AE12" s="212"/>
      <c r="AF12" s="212"/>
      <c r="AG12" s="212"/>
      <c r="AH12" s="212"/>
      <c r="AI12" s="212"/>
      <c r="AJ12" s="212"/>
      <c r="AK12" s="212"/>
      <c r="AL12" s="212"/>
      <c r="AM12" s="212"/>
      <c r="AN12" s="212"/>
      <c r="AO12" s="212"/>
      <c r="AP12" s="212"/>
      <c r="AQ12" s="212"/>
      <c r="AR12" s="212"/>
      <c r="AS12" s="212"/>
      <c r="AT12" s="212"/>
      <c r="AU12" s="212"/>
      <c r="AV12" s="212"/>
    </row>
    <row r="13" spans="1:48" x14ac:dyDescent="0.2">
      <c r="A13" s="212"/>
      <c r="B13" s="213">
        <v>8</v>
      </c>
      <c r="C13" s="185" t="str">
        <f>IFERROR(INDEX(Table_Prescript_Meas[Measure Number], MATCH(E13, Table_Prescript_Meas[Measure Description], 0)), "")</f>
        <v/>
      </c>
      <c r="D13" s="222"/>
      <c r="E13" s="223"/>
      <c r="F13" s="185" t="str">
        <f>IFERROR(INDEX(Table_Prescript_Meas[Units], MATCH(Table_PrescriptLights_Input5[[#This Row],[Measure number]], Table_Prescript_Meas[Measure Number], 0)), "")</f>
        <v/>
      </c>
      <c r="G13" s="214"/>
      <c r="H13" s="215"/>
      <c r="I13" s="237"/>
      <c r="J13" s="238"/>
      <c r="K13" s="238"/>
      <c r="L13" s="218"/>
      <c r="M13"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13" s="219" t="str">
        <f>IF(Table_PrescriptLights_Input5[[#This Row],[Unit capacity (tons)]]="","",IFERROR(Table_PrescriptLights_Input5[[#This Row],[Per-unit incentive]]*Table_PrescriptLights_Input5[[#This Row],[Unit capacity (tons)]]*Table_PrescriptLights_Input5[[#This Row],[Number of units]],""))</f>
        <v/>
      </c>
      <c r="O13" s="220" t="str">
        <f>IF(Table_PrescriptLights_Input5[[#This Row],[Unit capacity (tons)]]="","",Table_PrescriptLights_Input5[[#This Row],[Unit capacity (tons)]]*Table_PrescriptLights_Input5[[#This Row],[Number of units]]*Table_PrescriptLights_Input5[[#This Row],[Part load (IPLV) kW/ton]]*VLOOKUP($E$4,References!$L$103:$O$112,2,FALSE)*0.05)</f>
        <v/>
      </c>
      <c r="P13" s="221" t="str">
        <f>IF(Table_PrescriptLights_Input5[[#This Row],[Unit capacity (tons)]]="","",Table_PrescriptLights_Input5[[#This Row],[Unit capacity (tons)]]*Table_PrescriptLights_Input5[[#This Row],[Number of units]]*Table_PrescriptLights_Input5[[#This Row],[Full load kW/ton]]*VLOOKUP($E$4,References!$L$103:$O$112,4,FALSE)*0.05)</f>
        <v/>
      </c>
      <c r="Q13" s="219" t="str">
        <f>IFERROR(Table_PrescriptLights_Input5[[#This Row],[Energy savings (kWh)]]*Input_AvgkWhRate, "")</f>
        <v/>
      </c>
      <c r="R13" s="219" t="str">
        <f>IF(Table_PrescriptLights_Input5[[#This Row],[Unit capacity (tons)]]="", "",Table_PrescriptLights_Input5[[#This Row],[Total equipment + labor cost]])</f>
        <v/>
      </c>
      <c r="S13" s="219" t="str">
        <f>IFERROR(Table_PrescriptLights_Input5[[#This Row],[Gross measure cost]]-Table_PrescriptLights_Input5[[#This Row],[Estimated incentive]], "")</f>
        <v/>
      </c>
      <c r="T13" s="220" t="str">
        <f t="shared" si="0"/>
        <v/>
      </c>
      <c r="U13" s="212"/>
      <c r="V13" s="212"/>
      <c r="W13" s="212"/>
      <c r="X13" s="212"/>
      <c r="Y13" s="212"/>
      <c r="Z13" s="212"/>
      <c r="AA13" s="212"/>
      <c r="AB13" s="212"/>
      <c r="AC13" s="212"/>
      <c r="AD13" s="212"/>
      <c r="AE13" s="212"/>
      <c r="AF13" s="212"/>
      <c r="AG13" s="212"/>
      <c r="AH13" s="212"/>
      <c r="AI13" s="212"/>
      <c r="AJ13" s="212"/>
      <c r="AK13" s="212"/>
      <c r="AL13" s="212"/>
      <c r="AM13" s="212"/>
      <c r="AN13" s="212"/>
      <c r="AO13" s="212"/>
      <c r="AP13" s="212"/>
      <c r="AQ13" s="212"/>
      <c r="AR13" s="212"/>
      <c r="AS13" s="212"/>
      <c r="AT13" s="212"/>
      <c r="AU13" s="212"/>
      <c r="AV13" s="212"/>
    </row>
    <row r="14" spans="1:48" x14ac:dyDescent="0.2">
      <c r="A14" s="212"/>
      <c r="B14" s="213">
        <v>9</v>
      </c>
      <c r="C14" s="185" t="str">
        <f>IFERROR(INDEX(Table_Prescript_Meas[Measure Number], MATCH(E14, Table_Prescript_Meas[Measure Description], 0)), "")</f>
        <v/>
      </c>
      <c r="D14" s="222"/>
      <c r="E14" s="223"/>
      <c r="F14" s="185" t="str">
        <f>IFERROR(INDEX(Table_Prescript_Meas[Units], MATCH(Table_PrescriptLights_Input5[[#This Row],[Measure number]], Table_Prescript_Meas[Measure Number], 0)), "")</f>
        <v/>
      </c>
      <c r="G14" s="214"/>
      <c r="H14" s="215"/>
      <c r="I14" s="237"/>
      <c r="J14" s="238"/>
      <c r="K14" s="238"/>
      <c r="L14" s="218"/>
      <c r="M14"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14" s="219" t="str">
        <f>IF(Table_PrescriptLights_Input5[[#This Row],[Unit capacity (tons)]]="","",IFERROR(Table_PrescriptLights_Input5[[#This Row],[Per-unit incentive]]*Table_PrescriptLights_Input5[[#This Row],[Unit capacity (tons)]]*Table_PrescriptLights_Input5[[#This Row],[Number of units]],""))</f>
        <v/>
      </c>
      <c r="O14" s="220" t="str">
        <f>IF(Table_PrescriptLights_Input5[[#This Row],[Unit capacity (tons)]]="","",Table_PrescriptLights_Input5[[#This Row],[Unit capacity (tons)]]*Table_PrescriptLights_Input5[[#This Row],[Number of units]]*Table_PrescriptLights_Input5[[#This Row],[Part load (IPLV) kW/ton]]*VLOOKUP($E$4,References!$L$103:$O$112,2,FALSE)*0.05)</f>
        <v/>
      </c>
      <c r="P14" s="221" t="str">
        <f>IF(Table_PrescriptLights_Input5[[#This Row],[Unit capacity (tons)]]="","",Table_PrescriptLights_Input5[[#This Row],[Unit capacity (tons)]]*Table_PrescriptLights_Input5[[#This Row],[Number of units]]*Table_PrescriptLights_Input5[[#This Row],[Full load kW/ton]]*VLOOKUP($E$4,References!$L$103:$O$112,4,FALSE)*0.05)</f>
        <v/>
      </c>
      <c r="Q14" s="219" t="str">
        <f>IFERROR(Table_PrescriptLights_Input5[[#This Row],[Energy savings (kWh)]]*Input_AvgkWhRate, "")</f>
        <v/>
      </c>
      <c r="R14" s="219" t="str">
        <f>IF(Table_PrescriptLights_Input5[[#This Row],[Unit capacity (tons)]]="", "",Table_PrescriptLights_Input5[[#This Row],[Total equipment + labor cost]])</f>
        <v/>
      </c>
      <c r="S14" s="219" t="str">
        <f>IFERROR(Table_PrescriptLights_Input5[[#This Row],[Gross measure cost]]-Table_PrescriptLights_Input5[[#This Row],[Estimated incentive]], "")</f>
        <v/>
      </c>
      <c r="T14" s="220" t="str">
        <f t="shared" si="0"/>
        <v/>
      </c>
      <c r="U14" s="212"/>
      <c r="V14" s="212"/>
      <c r="W14" s="212"/>
      <c r="X14" s="212"/>
      <c r="Y14" s="212"/>
      <c r="Z14" s="212"/>
      <c r="AA14" s="212"/>
      <c r="AB14" s="212"/>
      <c r="AC14" s="212"/>
      <c r="AD14" s="212"/>
      <c r="AE14" s="212"/>
      <c r="AF14" s="212"/>
      <c r="AG14" s="212"/>
      <c r="AH14" s="212"/>
      <c r="AI14" s="212"/>
      <c r="AJ14" s="212"/>
      <c r="AK14" s="212"/>
      <c r="AL14" s="212"/>
      <c r="AM14" s="212"/>
      <c r="AN14" s="212"/>
      <c r="AO14" s="212"/>
      <c r="AP14" s="212"/>
      <c r="AQ14" s="212"/>
      <c r="AR14" s="212"/>
      <c r="AS14" s="212"/>
      <c r="AT14" s="212"/>
      <c r="AU14" s="212"/>
      <c r="AV14" s="212"/>
    </row>
    <row r="15" spans="1:48" x14ac:dyDescent="0.2">
      <c r="A15" s="212"/>
      <c r="B15" s="213">
        <v>10</v>
      </c>
      <c r="C15" s="185" t="str">
        <f>IFERROR(INDEX(Table_Prescript_Meas[Measure Number], MATCH(E15, Table_Prescript_Meas[Measure Description], 0)), "")</f>
        <v/>
      </c>
      <c r="D15" s="222"/>
      <c r="E15" s="223"/>
      <c r="F15" s="185" t="str">
        <f>IFERROR(INDEX(Table_Prescript_Meas[Units], MATCH(Table_PrescriptLights_Input5[[#This Row],[Measure number]], Table_Prescript_Meas[Measure Number], 0)), "")</f>
        <v/>
      </c>
      <c r="G15" s="214"/>
      <c r="H15" s="215"/>
      <c r="I15" s="237"/>
      <c r="J15" s="238"/>
      <c r="K15" s="238"/>
      <c r="L15" s="218"/>
      <c r="M15"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15" s="219" t="str">
        <f>IF(Table_PrescriptLights_Input5[[#This Row],[Unit capacity (tons)]]="","",IFERROR(Table_PrescriptLights_Input5[[#This Row],[Per-unit incentive]]*Table_PrescriptLights_Input5[[#This Row],[Unit capacity (tons)]]*Table_PrescriptLights_Input5[[#This Row],[Number of units]],""))</f>
        <v/>
      </c>
      <c r="O15" s="220" t="str">
        <f>IF(Table_PrescriptLights_Input5[[#This Row],[Unit capacity (tons)]]="","",Table_PrescriptLights_Input5[[#This Row],[Unit capacity (tons)]]*Table_PrescriptLights_Input5[[#This Row],[Number of units]]*Table_PrescriptLights_Input5[[#This Row],[Part load (IPLV) kW/ton]]*VLOOKUP($E$4,References!$L$103:$O$112,2,FALSE)*0.05)</f>
        <v/>
      </c>
      <c r="P15" s="221" t="str">
        <f>IF(Table_PrescriptLights_Input5[[#This Row],[Unit capacity (tons)]]="","",Table_PrescriptLights_Input5[[#This Row],[Unit capacity (tons)]]*Table_PrescriptLights_Input5[[#This Row],[Number of units]]*Table_PrescriptLights_Input5[[#This Row],[Full load kW/ton]]*VLOOKUP($E$4,References!$L$103:$O$112,4,FALSE)*0.05)</f>
        <v/>
      </c>
      <c r="Q15" s="219" t="str">
        <f>IFERROR(Table_PrescriptLights_Input5[[#This Row],[Energy savings (kWh)]]*Input_AvgkWhRate, "")</f>
        <v/>
      </c>
      <c r="R15" s="219" t="str">
        <f>IF(Table_PrescriptLights_Input5[[#This Row],[Unit capacity (tons)]]="", "",Table_PrescriptLights_Input5[[#This Row],[Total equipment + labor cost]])</f>
        <v/>
      </c>
      <c r="S15" s="219" t="str">
        <f>IFERROR(Table_PrescriptLights_Input5[[#This Row],[Gross measure cost]]-Table_PrescriptLights_Input5[[#This Row],[Estimated incentive]], "")</f>
        <v/>
      </c>
      <c r="T15" s="220" t="str">
        <f t="shared" si="0"/>
        <v/>
      </c>
      <c r="U15" s="212"/>
      <c r="V15" s="212"/>
      <c r="W15" s="212"/>
      <c r="X15" s="212"/>
      <c r="Y15" s="212"/>
      <c r="Z15" s="212"/>
      <c r="AA15" s="212"/>
      <c r="AB15" s="212"/>
      <c r="AC15" s="212"/>
      <c r="AD15" s="212"/>
      <c r="AE15" s="212"/>
      <c r="AF15" s="212"/>
      <c r="AG15" s="212"/>
      <c r="AH15" s="212"/>
      <c r="AI15" s="212"/>
      <c r="AJ15" s="212"/>
      <c r="AK15" s="212"/>
      <c r="AL15" s="212"/>
      <c r="AM15" s="212"/>
      <c r="AN15" s="212"/>
      <c r="AO15" s="212"/>
      <c r="AP15" s="212"/>
      <c r="AQ15" s="212"/>
      <c r="AR15" s="212"/>
      <c r="AS15" s="212"/>
      <c r="AT15" s="212"/>
      <c r="AU15" s="212"/>
      <c r="AV15" s="212"/>
    </row>
    <row r="16" spans="1:48" x14ac:dyDescent="0.2">
      <c r="A16" s="212"/>
      <c r="B16" s="213">
        <v>11</v>
      </c>
      <c r="C16" s="185" t="str">
        <f>IFERROR(INDEX(Table_Prescript_Meas[Measure Number], MATCH(E16, Table_Prescript_Meas[Measure Description], 0)), "")</f>
        <v/>
      </c>
      <c r="D16" s="222"/>
      <c r="E16" s="223"/>
      <c r="F16" s="185" t="str">
        <f>IFERROR(INDEX(Table_Prescript_Meas[Units], MATCH(Table_PrescriptLights_Input5[[#This Row],[Measure number]], Table_Prescript_Meas[Measure Number], 0)), "")</f>
        <v/>
      </c>
      <c r="G16" s="214"/>
      <c r="H16" s="215"/>
      <c r="I16" s="237"/>
      <c r="J16" s="238"/>
      <c r="K16" s="238"/>
      <c r="L16" s="218"/>
      <c r="M16"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16" s="219" t="str">
        <f>IF(Table_PrescriptLights_Input5[[#This Row],[Unit capacity (tons)]]="","",IFERROR(Table_PrescriptLights_Input5[[#This Row],[Per-unit incentive]]*Table_PrescriptLights_Input5[[#This Row],[Unit capacity (tons)]]*Table_PrescriptLights_Input5[[#This Row],[Number of units]],""))</f>
        <v/>
      </c>
      <c r="O16" s="220" t="str">
        <f>IF(Table_PrescriptLights_Input5[[#This Row],[Unit capacity (tons)]]="","",Table_PrescriptLights_Input5[[#This Row],[Unit capacity (tons)]]*Table_PrescriptLights_Input5[[#This Row],[Number of units]]*Table_PrescriptLights_Input5[[#This Row],[Part load (IPLV) kW/ton]]*VLOOKUP($E$4,References!$L$103:$O$112,2,FALSE)*0.05)</f>
        <v/>
      </c>
      <c r="P16" s="221" t="str">
        <f>IF(Table_PrescriptLights_Input5[[#This Row],[Unit capacity (tons)]]="","",Table_PrescriptLights_Input5[[#This Row],[Unit capacity (tons)]]*Table_PrescriptLights_Input5[[#This Row],[Number of units]]*Table_PrescriptLights_Input5[[#This Row],[Full load kW/ton]]*VLOOKUP($E$4,References!$L$103:$O$112,4,FALSE)*0.05)</f>
        <v/>
      </c>
      <c r="Q16" s="219" t="str">
        <f>IFERROR(Table_PrescriptLights_Input5[[#This Row],[Energy savings (kWh)]]*Input_AvgkWhRate, "")</f>
        <v/>
      </c>
      <c r="R16" s="219" t="str">
        <f>IF(Table_PrescriptLights_Input5[[#This Row],[Unit capacity (tons)]]="", "",Table_PrescriptLights_Input5[[#This Row],[Total equipment + labor cost]])</f>
        <v/>
      </c>
      <c r="S16" s="219" t="str">
        <f>IFERROR(Table_PrescriptLights_Input5[[#This Row],[Gross measure cost]]-Table_PrescriptLights_Input5[[#This Row],[Estimated incentive]], "")</f>
        <v/>
      </c>
      <c r="T16" s="220" t="str">
        <f t="shared" si="0"/>
        <v/>
      </c>
      <c r="U16" s="212"/>
      <c r="V16" s="212"/>
      <c r="W16" s="212"/>
      <c r="X16" s="212"/>
      <c r="Y16" s="212"/>
      <c r="Z16" s="212"/>
      <c r="AA16" s="212"/>
      <c r="AB16" s="212"/>
      <c r="AC16" s="212"/>
      <c r="AD16" s="212"/>
      <c r="AE16" s="212"/>
      <c r="AF16" s="212"/>
      <c r="AG16" s="212"/>
      <c r="AH16" s="212"/>
      <c r="AI16" s="212"/>
      <c r="AJ16" s="212"/>
      <c r="AK16" s="212"/>
      <c r="AL16" s="212"/>
      <c r="AM16" s="212"/>
      <c r="AN16" s="212"/>
      <c r="AO16" s="212"/>
      <c r="AP16" s="212"/>
      <c r="AQ16" s="212"/>
      <c r="AR16" s="212"/>
      <c r="AS16" s="212"/>
      <c r="AT16" s="212"/>
      <c r="AU16" s="212"/>
      <c r="AV16" s="212"/>
    </row>
    <row r="17" spans="1:48" x14ac:dyDescent="0.2">
      <c r="A17" s="212"/>
      <c r="B17" s="213">
        <v>12</v>
      </c>
      <c r="C17" s="185" t="str">
        <f>IFERROR(INDEX(Table_Prescript_Meas[Measure Number], MATCH(E17, Table_Prescript_Meas[Measure Description], 0)), "")</f>
        <v/>
      </c>
      <c r="D17" s="222"/>
      <c r="E17" s="223"/>
      <c r="F17" s="185" t="str">
        <f>IFERROR(INDEX(Table_Prescript_Meas[Units], MATCH(Table_PrescriptLights_Input5[[#This Row],[Measure number]], Table_Prescript_Meas[Measure Number], 0)), "")</f>
        <v/>
      </c>
      <c r="G17" s="214"/>
      <c r="H17" s="215"/>
      <c r="I17" s="237"/>
      <c r="J17" s="238"/>
      <c r="K17" s="238"/>
      <c r="L17" s="218"/>
      <c r="M17"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17" s="219" t="str">
        <f>IF(Table_PrescriptLights_Input5[[#This Row],[Unit capacity (tons)]]="","",IFERROR(Table_PrescriptLights_Input5[[#This Row],[Per-unit incentive]]*Table_PrescriptLights_Input5[[#This Row],[Unit capacity (tons)]]*Table_PrescriptLights_Input5[[#This Row],[Number of units]],""))</f>
        <v/>
      </c>
      <c r="O17" s="220" t="str">
        <f>IF(Table_PrescriptLights_Input5[[#This Row],[Unit capacity (tons)]]="","",Table_PrescriptLights_Input5[[#This Row],[Unit capacity (tons)]]*Table_PrescriptLights_Input5[[#This Row],[Number of units]]*Table_PrescriptLights_Input5[[#This Row],[Part load (IPLV) kW/ton]]*VLOOKUP($E$4,References!$L$103:$O$112,2,FALSE)*0.05)</f>
        <v/>
      </c>
      <c r="P17" s="221" t="str">
        <f>IF(Table_PrescriptLights_Input5[[#This Row],[Unit capacity (tons)]]="","",Table_PrescriptLights_Input5[[#This Row],[Unit capacity (tons)]]*Table_PrescriptLights_Input5[[#This Row],[Number of units]]*Table_PrescriptLights_Input5[[#This Row],[Full load kW/ton]]*VLOOKUP($E$4,References!$L$103:$O$112,4,FALSE)*0.05)</f>
        <v/>
      </c>
      <c r="Q17" s="219" t="str">
        <f>IFERROR(Table_PrescriptLights_Input5[[#This Row],[Energy savings (kWh)]]*Input_AvgkWhRate, "")</f>
        <v/>
      </c>
      <c r="R17" s="219" t="str">
        <f>IF(Table_PrescriptLights_Input5[[#This Row],[Unit capacity (tons)]]="", "",Table_PrescriptLights_Input5[[#This Row],[Total equipment + labor cost]])</f>
        <v/>
      </c>
      <c r="S17" s="219" t="str">
        <f>IFERROR(Table_PrescriptLights_Input5[[#This Row],[Gross measure cost]]-Table_PrescriptLights_Input5[[#This Row],[Estimated incentive]], "")</f>
        <v/>
      </c>
      <c r="T17" s="220" t="str">
        <f t="shared" si="0"/>
        <v/>
      </c>
      <c r="U17" s="212"/>
      <c r="V17" s="212"/>
      <c r="W17" s="212"/>
      <c r="X17" s="212"/>
      <c r="Y17" s="212"/>
      <c r="Z17" s="212"/>
      <c r="AA17" s="212"/>
      <c r="AB17" s="212"/>
      <c r="AC17" s="212"/>
      <c r="AD17" s="212"/>
      <c r="AE17" s="212"/>
      <c r="AF17" s="212"/>
      <c r="AG17" s="212"/>
      <c r="AH17" s="212"/>
      <c r="AI17" s="212"/>
      <c r="AJ17" s="212"/>
      <c r="AK17" s="212"/>
      <c r="AL17" s="212"/>
      <c r="AM17" s="212"/>
      <c r="AN17" s="212"/>
      <c r="AO17" s="212"/>
      <c r="AP17" s="212"/>
      <c r="AQ17" s="212"/>
      <c r="AR17" s="212"/>
      <c r="AS17" s="212"/>
      <c r="AT17" s="212"/>
      <c r="AU17" s="212"/>
      <c r="AV17" s="212"/>
    </row>
    <row r="18" spans="1:48" x14ac:dyDescent="0.2">
      <c r="A18" s="212"/>
      <c r="B18" s="213">
        <v>13</v>
      </c>
      <c r="C18" s="185" t="str">
        <f>IFERROR(INDEX(Table_Prescript_Meas[Measure Number], MATCH(E18, Table_Prescript_Meas[Measure Description], 0)), "")</f>
        <v/>
      </c>
      <c r="D18" s="222"/>
      <c r="E18" s="223"/>
      <c r="F18" s="185" t="str">
        <f>IFERROR(INDEX(Table_Prescript_Meas[Units], MATCH(Table_PrescriptLights_Input5[[#This Row],[Measure number]], Table_Prescript_Meas[Measure Number], 0)), "")</f>
        <v/>
      </c>
      <c r="G18" s="214"/>
      <c r="H18" s="215"/>
      <c r="I18" s="237"/>
      <c r="J18" s="238"/>
      <c r="K18" s="238"/>
      <c r="L18" s="218"/>
      <c r="M18"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18" s="219" t="str">
        <f>IF(Table_PrescriptLights_Input5[[#This Row],[Unit capacity (tons)]]="","",IFERROR(Table_PrescriptLights_Input5[[#This Row],[Per-unit incentive]]*Table_PrescriptLights_Input5[[#This Row],[Unit capacity (tons)]]*Table_PrescriptLights_Input5[[#This Row],[Number of units]],""))</f>
        <v/>
      </c>
      <c r="O18" s="220" t="str">
        <f>IF(Table_PrescriptLights_Input5[[#This Row],[Unit capacity (tons)]]="","",Table_PrescriptLights_Input5[[#This Row],[Unit capacity (tons)]]*Table_PrescriptLights_Input5[[#This Row],[Number of units]]*Table_PrescriptLights_Input5[[#This Row],[Part load (IPLV) kW/ton]]*VLOOKUP($E$4,References!$L$103:$O$112,2,FALSE)*0.05)</f>
        <v/>
      </c>
      <c r="P18" s="221" t="str">
        <f>IF(Table_PrescriptLights_Input5[[#This Row],[Unit capacity (tons)]]="","",Table_PrescriptLights_Input5[[#This Row],[Unit capacity (tons)]]*Table_PrescriptLights_Input5[[#This Row],[Number of units]]*Table_PrescriptLights_Input5[[#This Row],[Full load kW/ton]]*VLOOKUP($E$4,References!$L$103:$O$112,4,FALSE)*0.05)</f>
        <v/>
      </c>
      <c r="Q18" s="219" t="str">
        <f>IFERROR(Table_PrescriptLights_Input5[[#This Row],[Energy savings (kWh)]]*Input_AvgkWhRate, "")</f>
        <v/>
      </c>
      <c r="R18" s="219" t="str">
        <f>IF(Table_PrescriptLights_Input5[[#This Row],[Unit capacity (tons)]]="", "",Table_PrescriptLights_Input5[[#This Row],[Total equipment + labor cost]])</f>
        <v/>
      </c>
      <c r="S18" s="219" t="str">
        <f>IFERROR(Table_PrescriptLights_Input5[[#This Row],[Gross measure cost]]-Table_PrescriptLights_Input5[[#This Row],[Estimated incentive]], "")</f>
        <v/>
      </c>
      <c r="T18" s="220" t="str">
        <f t="shared" si="0"/>
        <v/>
      </c>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row>
    <row r="19" spans="1:48" x14ac:dyDescent="0.2">
      <c r="A19" s="212"/>
      <c r="B19" s="213">
        <v>14</v>
      </c>
      <c r="C19" s="185" t="str">
        <f>IFERROR(INDEX(Table_Prescript_Meas[Measure Number], MATCH(E19, Table_Prescript_Meas[Measure Description], 0)), "")</f>
        <v/>
      </c>
      <c r="D19" s="222"/>
      <c r="E19" s="223"/>
      <c r="F19" s="185" t="str">
        <f>IFERROR(INDEX(Table_Prescript_Meas[Units], MATCH(Table_PrescriptLights_Input5[[#This Row],[Measure number]], Table_Prescript_Meas[Measure Number], 0)), "")</f>
        <v/>
      </c>
      <c r="G19" s="214"/>
      <c r="H19" s="215"/>
      <c r="I19" s="237"/>
      <c r="J19" s="238"/>
      <c r="K19" s="238"/>
      <c r="L19" s="218"/>
      <c r="M19"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19" s="219" t="str">
        <f>IF(Table_PrescriptLights_Input5[[#This Row],[Unit capacity (tons)]]="","",IFERROR(Table_PrescriptLights_Input5[[#This Row],[Per-unit incentive]]*Table_PrescriptLights_Input5[[#This Row],[Unit capacity (tons)]]*Table_PrescriptLights_Input5[[#This Row],[Number of units]],""))</f>
        <v/>
      </c>
      <c r="O19" s="220" t="str">
        <f>IF(Table_PrescriptLights_Input5[[#This Row],[Unit capacity (tons)]]="","",Table_PrescriptLights_Input5[[#This Row],[Unit capacity (tons)]]*Table_PrescriptLights_Input5[[#This Row],[Number of units]]*Table_PrescriptLights_Input5[[#This Row],[Part load (IPLV) kW/ton]]*VLOOKUP($E$4,References!$L$103:$O$112,2,FALSE)*0.05)</f>
        <v/>
      </c>
      <c r="P19" s="221" t="str">
        <f>IF(Table_PrescriptLights_Input5[[#This Row],[Unit capacity (tons)]]="","",Table_PrescriptLights_Input5[[#This Row],[Unit capacity (tons)]]*Table_PrescriptLights_Input5[[#This Row],[Number of units]]*Table_PrescriptLights_Input5[[#This Row],[Full load kW/ton]]*VLOOKUP($E$4,References!$L$103:$O$112,4,FALSE)*0.05)</f>
        <v/>
      </c>
      <c r="Q19" s="219" t="str">
        <f>IFERROR(Table_PrescriptLights_Input5[[#This Row],[Energy savings (kWh)]]*Input_AvgkWhRate, "")</f>
        <v/>
      </c>
      <c r="R19" s="219" t="str">
        <f>IF(Table_PrescriptLights_Input5[[#This Row],[Unit capacity (tons)]]="", "",Table_PrescriptLights_Input5[[#This Row],[Total equipment + labor cost]])</f>
        <v/>
      </c>
      <c r="S19" s="219" t="str">
        <f>IFERROR(Table_PrescriptLights_Input5[[#This Row],[Gross measure cost]]-Table_PrescriptLights_Input5[[#This Row],[Estimated incentive]], "")</f>
        <v/>
      </c>
      <c r="T19" s="220" t="str">
        <f t="shared" si="0"/>
        <v/>
      </c>
      <c r="U19" s="212"/>
      <c r="V19" s="212"/>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row>
    <row r="20" spans="1:48" x14ac:dyDescent="0.2">
      <c r="A20" s="212"/>
      <c r="B20" s="213">
        <v>15</v>
      </c>
      <c r="C20" s="185" t="str">
        <f>IFERROR(INDEX(Table_Prescript_Meas[Measure Number], MATCH(E20, Table_Prescript_Meas[Measure Description], 0)), "")</f>
        <v/>
      </c>
      <c r="D20" s="222"/>
      <c r="E20" s="223"/>
      <c r="F20" s="185" t="str">
        <f>IFERROR(INDEX(Table_Prescript_Meas[Units], MATCH(Table_PrescriptLights_Input5[[#This Row],[Measure number]], Table_Prescript_Meas[Measure Number], 0)), "")</f>
        <v/>
      </c>
      <c r="G20" s="214"/>
      <c r="H20" s="215"/>
      <c r="I20" s="237"/>
      <c r="J20" s="238"/>
      <c r="K20" s="238"/>
      <c r="L20" s="218"/>
      <c r="M20"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20" s="219" t="str">
        <f>IF(Table_PrescriptLights_Input5[[#This Row],[Unit capacity (tons)]]="","",IFERROR(Table_PrescriptLights_Input5[[#This Row],[Per-unit incentive]]*Table_PrescriptLights_Input5[[#This Row],[Unit capacity (tons)]]*Table_PrescriptLights_Input5[[#This Row],[Number of units]],""))</f>
        <v/>
      </c>
      <c r="O20" s="220" t="str">
        <f>IF(Table_PrescriptLights_Input5[[#This Row],[Unit capacity (tons)]]="","",Table_PrescriptLights_Input5[[#This Row],[Unit capacity (tons)]]*Table_PrescriptLights_Input5[[#This Row],[Number of units]]*Table_PrescriptLights_Input5[[#This Row],[Part load (IPLV) kW/ton]]*VLOOKUP($E$4,References!$L$103:$O$112,2,FALSE)*0.05)</f>
        <v/>
      </c>
      <c r="P20" s="221" t="str">
        <f>IF(Table_PrescriptLights_Input5[[#This Row],[Unit capacity (tons)]]="","",Table_PrescriptLights_Input5[[#This Row],[Unit capacity (tons)]]*Table_PrescriptLights_Input5[[#This Row],[Number of units]]*Table_PrescriptLights_Input5[[#This Row],[Full load kW/ton]]*VLOOKUP($E$4,References!$L$103:$O$112,4,FALSE)*0.05)</f>
        <v/>
      </c>
      <c r="Q20" s="219" t="str">
        <f>IFERROR(Table_PrescriptLights_Input5[[#This Row],[Energy savings (kWh)]]*Input_AvgkWhRate, "")</f>
        <v/>
      </c>
      <c r="R20" s="219" t="str">
        <f>IF(Table_PrescriptLights_Input5[[#This Row],[Unit capacity (tons)]]="", "",Table_PrescriptLights_Input5[[#This Row],[Total equipment + labor cost]])</f>
        <v/>
      </c>
      <c r="S20" s="219" t="str">
        <f>IFERROR(Table_PrescriptLights_Input5[[#This Row],[Gross measure cost]]-Table_PrescriptLights_Input5[[#This Row],[Estimated incentive]], "")</f>
        <v/>
      </c>
      <c r="T20" s="220" t="str">
        <f t="shared" si="0"/>
        <v/>
      </c>
      <c r="U20" s="212"/>
      <c r="V20" s="212"/>
      <c r="W20" s="212"/>
      <c r="X20" s="212"/>
      <c r="Y20" s="212"/>
      <c r="Z20" s="212"/>
      <c r="AA20" s="212"/>
      <c r="AB20" s="212"/>
      <c r="AC20" s="212"/>
      <c r="AD20" s="212"/>
      <c r="AE20" s="212"/>
      <c r="AF20" s="212"/>
      <c r="AG20" s="212"/>
      <c r="AH20" s="212"/>
      <c r="AI20" s="212"/>
      <c r="AJ20" s="212"/>
      <c r="AK20" s="212"/>
      <c r="AL20" s="212"/>
      <c r="AM20" s="212"/>
      <c r="AN20" s="212"/>
      <c r="AO20" s="212"/>
      <c r="AP20" s="212"/>
      <c r="AQ20" s="212"/>
      <c r="AR20" s="212"/>
      <c r="AS20" s="212"/>
      <c r="AT20" s="212"/>
      <c r="AU20" s="212"/>
      <c r="AV20" s="212"/>
    </row>
    <row r="21" spans="1:48" x14ac:dyDescent="0.2">
      <c r="A21" s="212"/>
      <c r="B21" s="213">
        <v>16</v>
      </c>
      <c r="C21" s="185" t="str">
        <f>IFERROR(INDEX(Table_Prescript_Meas[Measure Number], MATCH(E21, Table_Prescript_Meas[Measure Description], 0)), "")</f>
        <v/>
      </c>
      <c r="D21" s="222"/>
      <c r="E21" s="223"/>
      <c r="F21" s="185" t="str">
        <f>IFERROR(INDEX(Table_Prescript_Meas[Units], MATCH(Table_PrescriptLights_Input5[[#This Row],[Measure number]], Table_Prescript_Meas[Measure Number], 0)), "")</f>
        <v/>
      </c>
      <c r="G21" s="214"/>
      <c r="H21" s="215"/>
      <c r="I21" s="237"/>
      <c r="J21" s="238"/>
      <c r="K21" s="238"/>
      <c r="L21" s="218"/>
      <c r="M21"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21" s="219" t="str">
        <f>IF(Table_PrescriptLights_Input5[[#This Row],[Unit capacity (tons)]]="","",IFERROR(Table_PrescriptLights_Input5[[#This Row],[Per-unit incentive]]*Table_PrescriptLights_Input5[[#This Row],[Unit capacity (tons)]]*Table_PrescriptLights_Input5[[#This Row],[Number of units]],""))</f>
        <v/>
      </c>
      <c r="O21" s="220" t="str">
        <f>IF(Table_PrescriptLights_Input5[[#This Row],[Unit capacity (tons)]]="","",Table_PrescriptLights_Input5[[#This Row],[Unit capacity (tons)]]*Table_PrescriptLights_Input5[[#This Row],[Number of units]]*Table_PrescriptLights_Input5[[#This Row],[Part load (IPLV) kW/ton]]*VLOOKUP($E$4,References!$L$103:$O$112,2,FALSE)*0.05)</f>
        <v/>
      </c>
      <c r="P21" s="221" t="str">
        <f>IF(Table_PrescriptLights_Input5[[#This Row],[Unit capacity (tons)]]="","",Table_PrescriptLights_Input5[[#This Row],[Unit capacity (tons)]]*Table_PrescriptLights_Input5[[#This Row],[Number of units]]*Table_PrescriptLights_Input5[[#This Row],[Full load kW/ton]]*VLOOKUP($E$4,References!$L$103:$O$112,4,FALSE)*0.05)</f>
        <v/>
      </c>
      <c r="Q21" s="219" t="str">
        <f>IFERROR(Table_PrescriptLights_Input5[[#This Row],[Energy savings (kWh)]]*Input_AvgkWhRate, "")</f>
        <v/>
      </c>
      <c r="R21" s="219" t="str">
        <f>IF(Table_PrescriptLights_Input5[[#This Row],[Unit capacity (tons)]]="", "",Table_PrescriptLights_Input5[[#This Row],[Total equipment + labor cost]])</f>
        <v/>
      </c>
      <c r="S21" s="219" t="str">
        <f>IFERROR(Table_PrescriptLights_Input5[[#This Row],[Gross measure cost]]-Table_PrescriptLights_Input5[[#This Row],[Estimated incentive]], "")</f>
        <v/>
      </c>
      <c r="T21" s="220" t="str">
        <f t="shared" si="0"/>
        <v/>
      </c>
      <c r="U21" s="212"/>
      <c r="V21" s="212"/>
      <c r="W21" s="212"/>
      <c r="X21" s="212"/>
      <c r="Y21" s="212"/>
      <c r="Z21" s="212"/>
      <c r="AA21" s="212"/>
      <c r="AB21" s="212"/>
      <c r="AC21" s="212"/>
      <c r="AD21" s="212"/>
      <c r="AE21" s="212"/>
      <c r="AF21" s="212"/>
      <c r="AG21" s="212"/>
      <c r="AH21" s="212"/>
      <c r="AI21" s="212"/>
      <c r="AJ21" s="212"/>
      <c r="AK21" s="212"/>
      <c r="AL21" s="212"/>
      <c r="AM21" s="212"/>
      <c r="AN21" s="212"/>
      <c r="AO21" s="212"/>
      <c r="AP21" s="212"/>
      <c r="AQ21" s="212"/>
      <c r="AR21" s="212"/>
      <c r="AS21" s="212"/>
      <c r="AT21" s="212"/>
      <c r="AU21" s="212"/>
      <c r="AV21" s="212"/>
    </row>
    <row r="22" spans="1:48" x14ac:dyDescent="0.2">
      <c r="A22" s="212"/>
      <c r="B22" s="213">
        <v>17</v>
      </c>
      <c r="C22" s="185" t="str">
        <f>IFERROR(INDEX(Table_Prescript_Meas[Measure Number], MATCH(E22, Table_Prescript_Meas[Measure Description], 0)), "")</f>
        <v/>
      </c>
      <c r="D22" s="222"/>
      <c r="E22" s="223"/>
      <c r="F22" s="185" t="str">
        <f>IFERROR(INDEX(Table_Prescript_Meas[Units], MATCH(Table_PrescriptLights_Input5[[#This Row],[Measure number]], Table_Prescript_Meas[Measure Number], 0)), "")</f>
        <v/>
      </c>
      <c r="G22" s="214"/>
      <c r="H22" s="215"/>
      <c r="I22" s="237"/>
      <c r="J22" s="238"/>
      <c r="K22" s="238"/>
      <c r="L22" s="218"/>
      <c r="M22"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22" s="219" t="str">
        <f>IF(Table_PrescriptLights_Input5[[#This Row],[Unit capacity (tons)]]="","",IFERROR(Table_PrescriptLights_Input5[[#This Row],[Per-unit incentive]]*Table_PrescriptLights_Input5[[#This Row],[Unit capacity (tons)]]*Table_PrescriptLights_Input5[[#This Row],[Number of units]],""))</f>
        <v/>
      </c>
      <c r="O22" s="220" t="str">
        <f>IF(Table_PrescriptLights_Input5[[#This Row],[Unit capacity (tons)]]="","",Table_PrescriptLights_Input5[[#This Row],[Unit capacity (tons)]]*Table_PrescriptLights_Input5[[#This Row],[Number of units]]*Table_PrescriptLights_Input5[[#This Row],[Part load (IPLV) kW/ton]]*VLOOKUP($E$4,References!$L$103:$O$112,2,FALSE)*0.05)</f>
        <v/>
      </c>
      <c r="P22" s="221" t="str">
        <f>IF(Table_PrescriptLights_Input5[[#This Row],[Unit capacity (tons)]]="","",Table_PrescriptLights_Input5[[#This Row],[Unit capacity (tons)]]*Table_PrescriptLights_Input5[[#This Row],[Number of units]]*Table_PrescriptLights_Input5[[#This Row],[Full load kW/ton]]*VLOOKUP($E$4,References!$L$103:$O$112,4,FALSE)*0.05)</f>
        <v/>
      </c>
      <c r="Q22" s="219" t="str">
        <f>IFERROR(Table_PrescriptLights_Input5[[#This Row],[Energy savings (kWh)]]*Input_AvgkWhRate, "")</f>
        <v/>
      </c>
      <c r="R22" s="219" t="str">
        <f>IF(Table_PrescriptLights_Input5[[#This Row],[Unit capacity (tons)]]="", "",Table_PrescriptLights_Input5[[#This Row],[Total equipment + labor cost]])</f>
        <v/>
      </c>
      <c r="S22" s="219" t="str">
        <f>IFERROR(Table_PrescriptLights_Input5[[#This Row],[Gross measure cost]]-Table_PrescriptLights_Input5[[#This Row],[Estimated incentive]], "")</f>
        <v/>
      </c>
      <c r="T22" s="220" t="str">
        <f t="shared" si="0"/>
        <v/>
      </c>
      <c r="U22" s="212"/>
      <c r="V22" s="212"/>
      <c r="W22" s="212"/>
      <c r="X22" s="212"/>
      <c r="Y22" s="212"/>
      <c r="Z22" s="212"/>
      <c r="AA22" s="212"/>
      <c r="AB22" s="212"/>
      <c r="AC22" s="212"/>
      <c r="AD22" s="212"/>
      <c r="AE22" s="212"/>
      <c r="AF22" s="212"/>
      <c r="AG22" s="212"/>
      <c r="AH22" s="212"/>
      <c r="AI22" s="212"/>
      <c r="AJ22" s="212"/>
      <c r="AK22" s="212"/>
      <c r="AL22" s="212"/>
      <c r="AM22" s="212"/>
      <c r="AN22" s="212"/>
      <c r="AO22" s="212"/>
      <c r="AP22" s="212"/>
      <c r="AQ22" s="212"/>
      <c r="AR22" s="212"/>
      <c r="AS22" s="212"/>
      <c r="AT22" s="212"/>
      <c r="AU22" s="212"/>
      <c r="AV22" s="212"/>
    </row>
    <row r="23" spans="1:48" x14ac:dyDescent="0.2">
      <c r="A23" s="212"/>
      <c r="B23" s="213">
        <v>18</v>
      </c>
      <c r="C23" s="185" t="str">
        <f>IFERROR(INDEX(Table_Prescript_Meas[Measure Number], MATCH(E23, Table_Prescript_Meas[Measure Description], 0)), "")</f>
        <v/>
      </c>
      <c r="D23" s="222"/>
      <c r="E23" s="223"/>
      <c r="F23" s="185" t="str">
        <f>IFERROR(INDEX(Table_Prescript_Meas[Units], MATCH(Table_PrescriptLights_Input5[[#This Row],[Measure number]], Table_Prescript_Meas[Measure Number], 0)), "")</f>
        <v/>
      </c>
      <c r="G23" s="214"/>
      <c r="H23" s="215"/>
      <c r="I23" s="237"/>
      <c r="J23" s="238"/>
      <c r="K23" s="238"/>
      <c r="L23" s="218"/>
      <c r="M23"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23" s="219" t="str">
        <f>IF(Table_PrescriptLights_Input5[[#This Row],[Unit capacity (tons)]]="","",IFERROR(Table_PrescriptLights_Input5[[#This Row],[Per-unit incentive]]*Table_PrescriptLights_Input5[[#This Row],[Unit capacity (tons)]]*Table_PrescriptLights_Input5[[#This Row],[Number of units]],""))</f>
        <v/>
      </c>
      <c r="O23" s="220" t="str">
        <f>IF(Table_PrescriptLights_Input5[[#This Row],[Unit capacity (tons)]]="","",Table_PrescriptLights_Input5[[#This Row],[Unit capacity (tons)]]*Table_PrescriptLights_Input5[[#This Row],[Number of units]]*Table_PrescriptLights_Input5[[#This Row],[Part load (IPLV) kW/ton]]*VLOOKUP($E$4,References!$L$103:$O$112,2,FALSE)*0.05)</f>
        <v/>
      </c>
      <c r="P23" s="221" t="str">
        <f>IF(Table_PrescriptLights_Input5[[#This Row],[Unit capacity (tons)]]="","",Table_PrescriptLights_Input5[[#This Row],[Unit capacity (tons)]]*Table_PrescriptLights_Input5[[#This Row],[Number of units]]*Table_PrescriptLights_Input5[[#This Row],[Full load kW/ton]]*VLOOKUP($E$4,References!$L$103:$O$112,4,FALSE)*0.05)</f>
        <v/>
      </c>
      <c r="Q23" s="219" t="str">
        <f>IFERROR(Table_PrescriptLights_Input5[[#This Row],[Energy savings (kWh)]]*Input_AvgkWhRate, "")</f>
        <v/>
      </c>
      <c r="R23" s="219" t="str">
        <f>IF(Table_PrescriptLights_Input5[[#This Row],[Unit capacity (tons)]]="", "",Table_PrescriptLights_Input5[[#This Row],[Total equipment + labor cost]])</f>
        <v/>
      </c>
      <c r="S23" s="219" t="str">
        <f>IFERROR(Table_PrescriptLights_Input5[[#This Row],[Gross measure cost]]-Table_PrescriptLights_Input5[[#This Row],[Estimated incentive]], "")</f>
        <v/>
      </c>
      <c r="T23" s="220" t="str">
        <f t="shared" si="0"/>
        <v/>
      </c>
      <c r="U23" s="212"/>
      <c r="V23" s="212"/>
      <c r="W23" s="212"/>
      <c r="X23" s="212"/>
      <c r="Y23" s="212"/>
      <c r="Z23" s="212"/>
      <c r="AA23" s="212"/>
      <c r="AB23" s="212"/>
      <c r="AC23" s="212"/>
      <c r="AD23" s="212"/>
      <c r="AE23" s="212"/>
      <c r="AF23" s="212"/>
      <c r="AG23" s="212"/>
      <c r="AH23" s="212"/>
      <c r="AI23" s="212"/>
      <c r="AJ23" s="212"/>
      <c r="AK23" s="212"/>
      <c r="AL23" s="212"/>
      <c r="AM23" s="212"/>
      <c r="AN23" s="212"/>
      <c r="AO23" s="212"/>
      <c r="AP23" s="212"/>
      <c r="AQ23" s="212"/>
      <c r="AR23" s="212"/>
      <c r="AS23" s="212"/>
      <c r="AT23" s="212"/>
      <c r="AU23" s="212"/>
      <c r="AV23" s="212"/>
    </row>
    <row r="24" spans="1:48" x14ac:dyDescent="0.2">
      <c r="A24" s="212"/>
      <c r="B24" s="213">
        <v>19</v>
      </c>
      <c r="C24" s="185" t="str">
        <f>IFERROR(INDEX(Table_Prescript_Meas[Measure Number], MATCH(E24, Table_Prescript_Meas[Measure Description], 0)), "")</f>
        <v/>
      </c>
      <c r="D24" s="222"/>
      <c r="E24" s="223"/>
      <c r="F24" s="185" t="str">
        <f>IFERROR(INDEX(Table_Prescript_Meas[Units], MATCH(Table_PrescriptLights_Input5[[#This Row],[Measure number]], Table_Prescript_Meas[Measure Number], 0)), "")</f>
        <v/>
      </c>
      <c r="G24" s="214"/>
      <c r="H24" s="215"/>
      <c r="I24" s="237"/>
      <c r="J24" s="238"/>
      <c r="K24" s="238"/>
      <c r="L24" s="218"/>
      <c r="M24"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24" s="219" t="str">
        <f>IF(Table_PrescriptLights_Input5[[#This Row],[Unit capacity (tons)]]="","",IFERROR(Table_PrescriptLights_Input5[[#This Row],[Per-unit incentive]]*Table_PrescriptLights_Input5[[#This Row],[Unit capacity (tons)]]*Table_PrescriptLights_Input5[[#This Row],[Number of units]],""))</f>
        <v/>
      </c>
      <c r="O24" s="220" t="str">
        <f>IF(Table_PrescriptLights_Input5[[#This Row],[Unit capacity (tons)]]="","",Table_PrescriptLights_Input5[[#This Row],[Unit capacity (tons)]]*Table_PrescriptLights_Input5[[#This Row],[Number of units]]*Table_PrescriptLights_Input5[[#This Row],[Part load (IPLV) kW/ton]]*VLOOKUP($E$4,References!$L$103:$O$112,2,FALSE)*0.05)</f>
        <v/>
      </c>
      <c r="P24" s="221" t="str">
        <f>IF(Table_PrescriptLights_Input5[[#This Row],[Unit capacity (tons)]]="","",Table_PrescriptLights_Input5[[#This Row],[Unit capacity (tons)]]*Table_PrescriptLights_Input5[[#This Row],[Number of units]]*Table_PrescriptLights_Input5[[#This Row],[Full load kW/ton]]*VLOOKUP($E$4,References!$L$103:$O$112,4,FALSE)*0.05)</f>
        <v/>
      </c>
      <c r="Q24" s="219" t="str">
        <f>IFERROR(Table_PrescriptLights_Input5[[#This Row],[Energy savings (kWh)]]*Input_AvgkWhRate, "")</f>
        <v/>
      </c>
      <c r="R24" s="219" t="str">
        <f>IF(Table_PrescriptLights_Input5[[#This Row],[Unit capacity (tons)]]="", "",Table_PrescriptLights_Input5[[#This Row],[Total equipment + labor cost]])</f>
        <v/>
      </c>
      <c r="S24" s="219" t="str">
        <f>IFERROR(Table_PrescriptLights_Input5[[#This Row],[Gross measure cost]]-Table_PrescriptLights_Input5[[#This Row],[Estimated incentive]], "")</f>
        <v/>
      </c>
      <c r="T24" s="220" t="str">
        <f t="shared" si="0"/>
        <v/>
      </c>
      <c r="U24" s="212"/>
      <c r="V24" s="212"/>
      <c r="W24" s="212"/>
      <c r="X24" s="212"/>
      <c r="Y24" s="212"/>
      <c r="Z24" s="212"/>
      <c r="AA24" s="212"/>
      <c r="AB24" s="212"/>
      <c r="AC24" s="212"/>
      <c r="AD24" s="212"/>
      <c r="AE24" s="212"/>
      <c r="AF24" s="212"/>
      <c r="AG24" s="212"/>
      <c r="AH24" s="212"/>
      <c r="AI24" s="212"/>
      <c r="AJ24" s="212"/>
      <c r="AK24" s="212"/>
      <c r="AL24" s="212"/>
      <c r="AM24" s="212"/>
      <c r="AN24" s="212"/>
      <c r="AO24" s="212"/>
      <c r="AP24" s="212"/>
      <c r="AQ24" s="212"/>
      <c r="AR24" s="212"/>
      <c r="AS24" s="212"/>
      <c r="AT24" s="212"/>
      <c r="AU24" s="212"/>
      <c r="AV24" s="212"/>
    </row>
    <row r="25" spans="1:48" x14ac:dyDescent="0.2">
      <c r="A25" s="212"/>
      <c r="B25" s="213">
        <v>20</v>
      </c>
      <c r="C25" s="185" t="str">
        <f>IFERROR(INDEX(Table_Prescript_Meas[Measure Number], MATCH(E25, Table_Prescript_Meas[Measure Description], 0)), "")</f>
        <v/>
      </c>
      <c r="D25" s="222"/>
      <c r="E25" s="223"/>
      <c r="F25" s="185" t="str">
        <f>IFERROR(INDEX(Table_Prescript_Meas[Units], MATCH(Table_PrescriptLights_Input5[[#This Row],[Measure number]], Table_Prescript_Meas[Measure Number], 0)), "")</f>
        <v/>
      </c>
      <c r="G25" s="214"/>
      <c r="H25" s="215"/>
      <c r="I25" s="237"/>
      <c r="J25" s="238"/>
      <c r="K25" s="238"/>
      <c r="L25" s="218"/>
      <c r="M25"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25" s="219" t="str">
        <f>IF(Table_PrescriptLights_Input5[[#This Row],[Unit capacity (tons)]]="","",IFERROR(Table_PrescriptLights_Input5[[#This Row],[Per-unit incentive]]*Table_PrescriptLights_Input5[[#This Row],[Unit capacity (tons)]]*Table_PrescriptLights_Input5[[#This Row],[Number of units]],""))</f>
        <v/>
      </c>
      <c r="O25" s="220" t="str">
        <f>IF(Table_PrescriptLights_Input5[[#This Row],[Unit capacity (tons)]]="","",Table_PrescriptLights_Input5[[#This Row],[Unit capacity (tons)]]*Table_PrescriptLights_Input5[[#This Row],[Number of units]]*Table_PrescriptLights_Input5[[#This Row],[Part load (IPLV) kW/ton]]*VLOOKUP($E$4,References!$L$103:$O$112,2,FALSE)*0.05)</f>
        <v/>
      </c>
      <c r="P25" s="221" t="str">
        <f>IF(Table_PrescriptLights_Input5[[#This Row],[Unit capacity (tons)]]="","",Table_PrescriptLights_Input5[[#This Row],[Unit capacity (tons)]]*Table_PrescriptLights_Input5[[#This Row],[Number of units]]*Table_PrescriptLights_Input5[[#This Row],[Full load kW/ton]]*VLOOKUP($E$4,References!$L$103:$O$112,4,FALSE)*0.05)</f>
        <v/>
      </c>
      <c r="Q25" s="219" t="str">
        <f>IFERROR(Table_PrescriptLights_Input5[[#This Row],[Energy savings (kWh)]]*Input_AvgkWhRate, "")</f>
        <v/>
      </c>
      <c r="R25" s="219" t="str">
        <f>IF(Table_PrescriptLights_Input5[[#This Row],[Unit capacity (tons)]]="", "",Table_PrescriptLights_Input5[[#This Row],[Total equipment + labor cost]])</f>
        <v/>
      </c>
      <c r="S25" s="219" t="str">
        <f>IFERROR(Table_PrescriptLights_Input5[[#This Row],[Gross measure cost]]-Table_PrescriptLights_Input5[[#This Row],[Estimated incentive]], "")</f>
        <v/>
      </c>
      <c r="T25" s="220" t="str">
        <f t="shared" si="0"/>
        <v/>
      </c>
      <c r="U25" s="212"/>
      <c r="V25" s="212"/>
      <c r="W25" s="212"/>
      <c r="X25" s="212"/>
      <c r="Y25" s="212"/>
      <c r="Z25" s="212"/>
      <c r="AA25" s="212"/>
      <c r="AB25" s="212"/>
      <c r="AC25" s="212"/>
      <c r="AD25" s="212"/>
      <c r="AE25" s="212"/>
      <c r="AF25" s="212"/>
      <c r="AG25" s="212"/>
      <c r="AH25" s="212"/>
      <c r="AI25" s="212"/>
      <c r="AJ25" s="212"/>
      <c r="AK25" s="212"/>
      <c r="AL25" s="212"/>
      <c r="AM25" s="212"/>
      <c r="AN25" s="212"/>
      <c r="AO25" s="212"/>
      <c r="AP25" s="212"/>
      <c r="AQ25" s="212"/>
      <c r="AR25" s="212"/>
      <c r="AS25" s="212"/>
      <c r="AT25" s="212"/>
      <c r="AU25" s="212"/>
      <c r="AV25" s="212"/>
    </row>
    <row r="26" spans="1:48" x14ac:dyDescent="0.2">
      <c r="A26" s="212"/>
      <c r="B26" s="213">
        <v>21</v>
      </c>
      <c r="C26" s="185" t="str">
        <f>IFERROR(INDEX(Table_Prescript_Meas[Measure Number], MATCH(E26, Table_Prescript_Meas[Measure Description], 0)), "")</f>
        <v/>
      </c>
      <c r="D26" s="222"/>
      <c r="E26" s="223"/>
      <c r="F26" s="185" t="str">
        <f>IFERROR(INDEX(Table_Prescript_Meas[Units], MATCH(Table_PrescriptLights_Input5[[#This Row],[Measure number]], Table_Prescript_Meas[Measure Number], 0)), "")</f>
        <v/>
      </c>
      <c r="G26" s="214"/>
      <c r="H26" s="215"/>
      <c r="I26" s="237"/>
      <c r="J26" s="238"/>
      <c r="K26" s="238"/>
      <c r="L26" s="218"/>
      <c r="M26"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26" s="219" t="str">
        <f>IF(Table_PrescriptLights_Input5[[#This Row],[Unit capacity (tons)]]="","",IFERROR(Table_PrescriptLights_Input5[[#This Row],[Per-unit incentive]]*Table_PrescriptLights_Input5[[#This Row],[Unit capacity (tons)]]*Table_PrescriptLights_Input5[[#This Row],[Number of units]],""))</f>
        <v/>
      </c>
      <c r="O26" s="220" t="str">
        <f>IF(Table_PrescriptLights_Input5[[#This Row],[Unit capacity (tons)]]="","",Table_PrescriptLights_Input5[[#This Row],[Unit capacity (tons)]]*Table_PrescriptLights_Input5[[#This Row],[Number of units]]*Table_PrescriptLights_Input5[[#This Row],[Part load (IPLV) kW/ton]]*VLOOKUP($E$4,References!$L$103:$O$112,2,FALSE)*0.05)</f>
        <v/>
      </c>
      <c r="P26" s="221" t="str">
        <f>IF(Table_PrescriptLights_Input5[[#This Row],[Unit capacity (tons)]]="","",Table_PrescriptLights_Input5[[#This Row],[Unit capacity (tons)]]*Table_PrescriptLights_Input5[[#This Row],[Number of units]]*Table_PrescriptLights_Input5[[#This Row],[Full load kW/ton]]*VLOOKUP($E$4,References!$L$103:$O$112,4,FALSE)*0.05)</f>
        <v/>
      </c>
      <c r="Q26" s="219" t="str">
        <f>IFERROR(Table_PrescriptLights_Input5[[#This Row],[Energy savings (kWh)]]*Input_AvgkWhRate, "")</f>
        <v/>
      </c>
      <c r="R26" s="219" t="str">
        <f>IF(Table_PrescriptLights_Input5[[#This Row],[Unit capacity (tons)]]="", "",Table_PrescriptLights_Input5[[#This Row],[Total equipment + labor cost]])</f>
        <v/>
      </c>
      <c r="S26" s="219" t="str">
        <f>IFERROR(Table_PrescriptLights_Input5[[#This Row],[Gross measure cost]]-Table_PrescriptLights_Input5[[#This Row],[Estimated incentive]], "")</f>
        <v/>
      </c>
      <c r="T26" s="220" t="str">
        <f t="shared" si="0"/>
        <v/>
      </c>
      <c r="U26" s="212"/>
      <c r="V26" s="212"/>
      <c r="W26" s="212"/>
      <c r="X26" s="212"/>
      <c r="Y26" s="212"/>
      <c r="Z26" s="212"/>
      <c r="AA26" s="212"/>
      <c r="AB26" s="212"/>
      <c r="AC26" s="212"/>
      <c r="AD26" s="212"/>
      <c r="AE26" s="212"/>
      <c r="AF26" s="212"/>
      <c r="AG26" s="212"/>
      <c r="AH26" s="212"/>
      <c r="AI26" s="212"/>
      <c r="AJ26" s="212"/>
      <c r="AK26" s="212"/>
      <c r="AL26" s="212"/>
      <c r="AM26" s="212"/>
      <c r="AN26" s="212"/>
      <c r="AO26" s="212"/>
      <c r="AP26" s="212"/>
      <c r="AQ26" s="212"/>
      <c r="AR26" s="212"/>
      <c r="AS26" s="212"/>
      <c r="AT26" s="212"/>
      <c r="AU26" s="212"/>
      <c r="AV26" s="212"/>
    </row>
    <row r="27" spans="1:48" x14ac:dyDescent="0.2">
      <c r="A27" s="212"/>
      <c r="B27" s="213">
        <v>22</v>
      </c>
      <c r="C27" s="185" t="str">
        <f>IFERROR(INDEX(Table_Prescript_Meas[Measure Number], MATCH(E27, Table_Prescript_Meas[Measure Description], 0)), "")</f>
        <v/>
      </c>
      <c r="D27" s="222"/>
      <c r="E27" s="223"/>
      <c r="F27" s="185" t="str">
        <f>IFERROR(INDEX(Table_Prescript_Meas[Units], MATCH(Table_PrescriptLights_Input5[[#This Row],[Measure number]], Table_Prescript_Meas[Measure Number], 0)), "")</f>
        <v/>
      </c>
      <c r="G27" s="214"/>
      <c r="H27" s="215"/>
      <c r="I27" s="237"/>
      <c r="J27" s="238"/>
      <c r="K27" s="238"/>
      <c r="L27" s="218"/>
      <c r="M27"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27" s="219" t="str">
        <f>IF(Table_PrescriptLights_Input5[[#This Row],[Unit capacity (tons)]]="","",IFERROR(Table_PrescriptLights_Input5[[#This Row],[Per-unit incentive]]*Table_PrescriptLights_Input5[[#This Row],[Unit capacity (tons)]]*Table_PrescriptLights_Input5[[#This Row],[Number of units]],""))</f>
        <v/>
      </c>
      <c r="O27" s="220" t="str">
        <f>IF(Table_PrescriptLights_Input5[[#This Row],[Unit capacity (tons)]]="","",Table_PrescriptLights_Input5[[#This Row],[Unit capacity (tons)]]*Table_PrescriptLights_Input5[[#This Row],[Number of units]]*Table_PrescriptLights_Input5[[#This Row],[Part load (IPLV) kW/ton]]*VLOOKUP($E$4,References!$L$103:$O$112,2,FALSE)*0.05)</f>
        <v/>
      </c>
      <c r="P27" s="221" t="str">
        <f>IF(Table_PrescriptLights_Input5[[#This Row],[Unit capacity (tons)]]="","",Table_PrescriptLights_Input5[[#This Row],[Unit capacity (tons)]]*Table_PrescriptLights_Input5[[#This Row],[Number of units]]*Table_PrescriptLights_Input5[[#This Row],[Full load kW/ton]]*VLOOKUP($E$4,References!$L$103:$O$112,4,FALSE)*0.05)</f>
        <v/>
      </c>
      <c r="Q27" s="219" t="str">
        <f>IFERROR(Table_PrescriptLights_Input5[[#This Row],[Energy savings (kWh)]]*Input_AvgkWhRate, "")</f>
        <v/>
      </c>
      <c r="R27" s="219" t="str">
        <f>IF(Table_PrescriptLights_Input5[[#This Row],[Unit capacity (tons)]]="", "",Table_PrescriptLights_Input5[[#This Row],[Total equipment + labor cost]])</f>
        <v/>
      </c>
      <c r="S27" s="219" t="str">
        <f>IFERROR(Table_PrescriptLights_Input5[[#This Row],[Gross measure cost]]-Table_PrescriptLights_Input5[[#This Row],[Estimated incentive]], "")</f>
        <v/>
      </c>
      <c r="T27" s="220" t="str">
        <f t="shared" si="0"/>
        <v/>
      </c>
      <c r="U27" s="212"/>
      <c r="V27" s="212"/>
      <c r="W27" s="212"/>
      <c r="X27" s="212"/>
      <c r="Y27" s="212"/>
      <c r="Z27" s="212"/>
      <c r="AA27" s="212"/>
      <c r="AB27" s="212"/>
      <c r="AC27" s="212"/>
      <c r="AD27" s="212"/>
      <c r="AE27" s="212"/>
      <c r="AF27" s="212"/>
      <c r="AG27" s="212"/>
      <c r="AH27" s="212"/>
      <c r="AI27" s="212"/>
      <c r="AJ27" s="212"/>
      <c r="AK27" s="212"/>
      <c r="AL27" s="212"/>
      <c r="AM27" s="212"/>
      <c r="AN27" s="212"/>
      <c r="AO27" s="212"/>
      <c r="AP27" s="212"/>
      <c r="AQ27" s="212"/>
      <c r="AR27" s="212"/>
      <c r="AS27" s="212"/>
      <c r="AT27" s="212"/>
      <c r="AU27" s="212"/>
      <c r="AV27" s="212"/>
    </row>
    <row r="28" spans="1:48" x14ac:dyDescent="0.2">
      <c r="A28" s="212"/>
      <c r="B28" s="213">
        <v>23</v>
      </c>
      <c r="C28" s="185" t="str">
        <f>IFERROR(INDEX(Table_Prescript_Meas[Measure Number], MATCH(E28, Table_Prescript_Meas[Measure Description], 0)), "")</f>
        <v/>
      </c>
      <c r="D28" s="222"/>
      <c r="E28" s="223"/>
      <c r="F28" s="185" t="str">
        <f>IFERROR(INDEX(Table_Prescript_Meas[Units], MATCH(Table_PrescriptLights_Input5[[#This Row],[Measure number]], Table_Prescript_Meas[Measure Number], 0)), "")</f>
        <v/>
      </c>
      <c r="G28" s="214"/>
      <c r="H28" s="215"/>
      <c r="I28" s="237"/>
      <c r="J28" s="238"/>
      <c r="K28" s="238"/>
      <c r="L28" s="218"/>
      <c r="M28"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28" s="219" t="str">
        <f>IF(Table_PrescriptLights_Input5[[#This Row],[Unit capacity (tons)]]="","",IFERROR(Table_PrescriptLights_Input5[[#This Row],[Per-unit incentive]]*Table_PrescriptLights_Input5[[#This Row],[Unit capacity (tons)]]*Table_PrescriptLights_Input5[[#This Row],[Number of units]],""))</f>
        <v/>
      </c>
      <c r="O28" s="220" t="str">
        <f>IF(Table_PrescriptLights_Input5[[#This Row],[Unit capacity (tons)]]="","",Table_PrescriptLights_Input5[[#This Row],[Unit capacity (tons)]]*Table_PrescriptLights_Input5[[#This Row],[Number of units]]*Table_PrescriptLights_Input5[[#This Row],[Part load (IPLV) kW/ton]]*VLOOKUP($E$4,References!$L$103:$O$112,2,FALSE)*0.05)</f>
        <v/>
      </c>
      <c r="P28" s="221" t="str">
        <f>IF(Table_PrescriptLights_Input5[[#This Row],[Unit capacity (tons)]]="","",Table_PrescriptLights_Input5[[#This Row],[Unit capacity (tons)]]*Table_PrescriptLights_Input5[[#This Row],[Number of units]]*Table_PrescriptLights_Input5[[#This Row],[Full load kW/ton]]*VLOOKUP($E$4,References!$L$103:$O$112,4,FALSE)*0.05)</f>
        <v/>
      </c>
      <c r="Q28" s="219" t="str">
        <f>IFERROR(Table_PrescriptLights_Input5[[#This Row],[Energy savings (kWh)]]*Input_AvgkWhRate, "")</f>
        <v/>
      </c>
      <c r="R28" s="219" t="str">
        <f>IF(Table_PrescriptLights_Input5[[#This Row],[Unit capacity (tons)]]="", "",Table_PrescriptLights_Input5[[#This Row],[Total equipment + labor cost]])</f>
        <v/>
      </c>
      <c r="S28" s="219" t="str">
        <f>IFERROR(Table_PrescriptLights_Input5[[#This Row],[Gross measure cost]]-Table_PrescriptLights_Input5[[#This Row],[Estimated incentive]], "")</f>
        <v/>
      </c>
      <c r="T28" s="220" t="str">
        <f t="shared" si="0"/>
        <v/>
      </c>
      <c r="U28" s="212"/>
      <c r="V28" s="212"/>
      <c r="W28" s="212"/>
      <c r="X28" s="212"/>
      <c r="Y28" s="212"/>
      <c r="Z28" s="212"/>
      <c r="AA28" s="212"/>
      <c r="AB28" s="212"/>
      <c r="AC28" s="212"/>
      <c r="AD28" s="212"/>
      <c r="AE28" s="212"/>
      <c r="AF28" s="212"/>
      <c r="AG28" s="212"/>
      <c r="AH28" s="212"/>
      <c r="AI28" s="212"/>
      <c r="AJ28" s="212"/>
      <c r="AK28" s="212"/>
      <c r="AL28" s="212"/>
      <c r="AM28" s="212"/>
      <c r="AN28" s="212"/>
      <c r="AO28" s="212"/>
      <c r="AP28" s="212"/>
      <c r="AQ28" s="212"/>
      <c r="AR28" s="212"/>
      <c r="AS28" s="212"/>
      <c r="AT28" s="212"/>
      <c r="AU28" s="212"/>
      <c r="AV28" s="212"/>
    </row>
    <row r="29" spans="1:48" x14ac:dyDescent="0.2">
      <c r="A29" s="212"/>
      <c r="B29" s="213">
        <v>24</v>
      </c>
      <c r="C29" s="185" t="str">
        <f>IFERROR(INDEX(Table_Prescript_Meas[Measure Number], MATCH(E29, Table_Prescript_Meas[Measure Description], 0)), "")</f>
        <v/>
      </c>
      <c r="D29" s="222"/>
      <c r="E29" s="223"/>
      <c r="F29" s="185" t="str">
        <f>IFERROR(INDEX(Table_Prescript_Meas[Units], MATCH(Table_PrescriptLights_Input5[[#This Row],[Measure number]], Table_Prescript_Meas[Measure Number], 0)), "")</f>
        <v/>
      </c>
      <c r="G29" s="214"/>
      <c r="H29" s="215"/>
      <c r="I29" s="237"/>
      <c r="J29" s="238"/>
      <c r="K29" s="238"/>
      <c r="L29" s="218"/>
      <c r="M29"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29" s="219" t="str">
        <f>IF(Table_PrescriptLights_Input5[[#This Row],[Unit capacity (tons)]]="","",IFERROR(Table_PrescriptLights_Input5[[#This Row],[Per-unit incentive]]*Table_PrescriptLights_Input5[[#This Row],[Unit capacity (tons)]]*Table_PrescriptLights_Input5[[#This Row],[Number of units]],""))</f>
        <v/>
      </c>
      <c r="O29" s="220" t="str">
        <f>IF(Table_PrescriptLights_Input5[[#This Row],[Unit capacity (tons)]]="","",Table_PrescriptLights_Input5[[#This Row],[Unit capacity (tons)]]*Table_PrescriptLights_Input5[[#This Row],[Number of units]]*Table_PrescriptLights_Input5[[#This Row],[Part load (IPLV) kW/ton]]*VLOOKUP($E$4,References!$L$103:$O$112,2,FALSE)*0.05)</f>
        <v/>
      </c>
      <c r="P29" s="221" t="str">
        <f>IF(Table_PrescriptLights_Input5[[#This Row],[Unit capacity (tons)]]="","",Table_PrescriptLights_Input5[[#This Row],[Unit capacity (tons)]]*Table_PrescriptLights_Input5[[#This Row],[Number of units]]*Table_PrescriptLights_Input5[[#This Row],[Full load kW/ton]]*VLOOKUP($E$4,References!$L$103:$O$112,4,FALSE)*0.05)</f>
        <v/>
      </c>
      <c r="Q29" s="219" t="str">
        <f>IFERROR(Table_PrescriptLights_Input5[[#This Row],[Energy savings (kWh)]]*Input_AvgkWhRate, "")</f>
        <v/>
      </c>
      <c r="R29" s="219" t="str">
        <f>IF(Table_PrescriptLights_Input5[[#This Row],[Unit capacity (tons)]]="", "",Table_PrescriptLights_Input5[[#This Row],[Total equipment + labor cost]])</f>
        <v/>
      </c>
      <c r="S29" s="219" t="str">
        <f>IFERROR(Table_PrescriptLights_Input5[[#This Row],[Gross measure cost]]-Table_PrescriptLights_Input5[[#This Row],[Estimated incentive]], "")</f>
        <v/>
      </c>
      <c r="T29" s="220" t="str">
        <f t="shared" si="0"/>
        <v/>
      </c>
      <c r="U29" s="212"/>
      <c r="V29" s="212"/>
      <c r="W29" s="212"/>
      <c r="X29" s="212"/>
      <c r="Y29" s="212"/>
      <c r="Z29" s="212"/>
      <c r="AA29" s="212"/>
      <c r="AB29" s="212"/>
      <c r="AC29" s="212"/>
      <c r="AD29" s="212"/>
      <c r="AE29" s="212"/>
      <c r="AF29" s="212"/>
      <c r="AG29" s="212"/>
      <c r="AH29" s="212"/>
      <c r="AI29" s="212"/>
      <c r="AJ29" s="212"/>
      <c r="AK29" s="212"/>
      <c r="AL29" s="212"/>
      <c r="AM29" s="212"/>
      <c r="AN29" s="212"/>
      <c r="AO29" s="212"/>
      <c r="AP29" s="212"/>
      <c r="AQ29" s="212"/>
      <c r="AR29" s="212"/>
      <c r="AS29" s="212"/>
      <c r="AT29" s="212"/>
      <c r="AU29" s="212"/>
      <c r="AV29" s="212"/>
    </row>
    <row r="30" spans="1:48" x14ac:dyDescent="0.2">
      <c r="A30" s="212"/>
      <c r="B30" s="213">
        <v>25</v>
      </c>
      <c r="C30" s="185" t="str">
        <f>IFERROR(INDEX(Table_Prescript_Meas[Measure Number], MATCH(E30, Table_Prescript_Meas[Measure Description], 0)), "")</f>
        <v/>
      </c>
      <c r="D30" s="222"/>
      <c r="E30" s="223"/>
      <c r="F30" s="185" t="str">
        <f>IFERROR(INDEX(Table_Prescript_Meas[Units], MATCH(Table_PrescriptLights_Input5[[#This Row],[Measure number]], Table_Prescript_Meas[Measure Number], 0)), "")</f>
        <v/>
      </c>
      <c r="G30" s="214"/>
      <c r="H30" s="215"/>
      <c r="I30" s="237"/>
      <c r="J30" s="238"/>
      <c r="K30" s="238"/>
      <c r="L30" s="218"/>
      <c r="M30"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30" s="219" t="str">
        <f>IF(Table_PrescriptLights_Input5[[#This Row],[Unit capacity (tons)]]="","",IFERROR(Table_PrescriptLights_Input5[[#This Row],[Per-unit incentive]]*Table_PrescriptLights_Input5[[#This Row],[Unit capacity (tons)]]*Table_PrescriptLights_Input5[[#This Row],[Number of units]],""))</f>
        <v/>
      </c>
      <c r="O30" s="220" t="str">
        <f>IF(Table_PrescriptLights_Input5[[#This Row],[Unit capacity (tons)]]="","",Table_PrescriptLights_Input5[[#This Row],[Unit capacity (tons)]]*Table_PrescriptLights_Input5[[#This Row],[Number of units]]*Table_PrescriptLights_Input5[[#This Row],[Part load (IPLV) kW/ton]]*VLOOKUP($E$4,References!$L$103:$O$112,2,FALSE)*0.05)</f>
        <v/>
      </c>
      <c r="P30" s="221" t="str">
        <f>IF(Table_PrescriptLights_Input5[[#This Row],[Unit capacity (tons)]]="","",Table_PrescriptLights_Input5[[#This Row],[Unit capacity (tons)]]*Table_PrescriptLights_Input5[[#This Row],[Number of units]]*Table_PrescriptLights_Input5[[#This Row],[Full load kW/ton]]*VLOOKUP($E$4,References!$L$103:$O$112,4,FALSE)*0.05)</f>
        <v/>
      </c>
      <c r="Q30" s="219" t="str">
        <f>IFERROR(Table_PrescriptLights_Input5[[#This Row],[Energy savings (kWh)]]*Input_AvgkWhRate, "")</f>
        <v/>
      </c>
      <c r="R30" s="219" t="str">
        <f>IF(Table_PrescriptLights_Input5[[#This Row],[Unit capacity (tons)]]="", "",Table_PrescriptLights_Input5[[#This Row],[Total equipment + labor cost]])</f>
        <v/>
      </c>
      <c r="S30" s="219" t="str">
        <f>IFERROR(Table_PrescriptLights_Input5[[#This Row],[Gross measure cost]]-Table_PrescriptLights_Input5[[#This Row],[Estimated incentive]], "")</f>
        <v/>
      </c>
      <c r="T30" s="220" t="str">
        <f t="shared" si="0"/>
        <v/>
      </c>
      <c r="U30" s="212"/>
      <c r="V30" s="212"/>
      <c r="W30" s="212"/>
      <c r="X30" s="212"/>
      <c r="Y30" s="212"/>
      <c r="Z30" s="212"/>
      <c r="AA30" s="212"/>
      <c r="AB30" s="212"/>
      <c r="AC30" s="212"/>
      <c r="AD30" s="212"/>
      <c r="AE30" s="212"/>
      <c r="AF30" s="212"/>
      <c r="AG30" s="212"/>
      <c r="AH30" s="212"/>
      <c r="AI30" s="212"/>
      <c r="AJ30" s="212"/>
      <c r="AK30" s="212"/>
      <c r="AL30" s="212"/>
      <c r="AM30" s="212"/>
      <c r="AN30" s="212"/>
      <c r="AO30" s="212"/>
      <c r="AP30" s="212"/>
      <c r="AQ30" s="212"/>
      <c r="AR30" s="212"/>
      <c r="AS30" s="212"/>
      <c r="AT30" s="212"/>
      <c r="AU30" s="212"/>
      <c r="AV30" s="212"/>
    </row>
    <row r="31" spans="1:48" x14ac:dyDescent="0.2">
      <c r="A31" s="212"/>
      <c r="B31" s="213">
        <v>26</v>
      </c>
      <c r="C31" s="185" t="str">
        <f>IFERROR(INDEX(Table_Prescript_Meas[Measure Number], MATCH(E31, Table_Prescript_Meas[Measure Description], 0)), "")</f>
        <v/>
      </c>
      <c r="D31" s="222"/>
      <c r="E31" s="223"/>
      <c r="F31" s="185" t="str">
        <f>IFERROR(INDEX(Table_Prescript_Meas[Units], MATCH(Table_PrescriptLights_Input5[[#This Row],[Measure number]], Table_Prescript_Meas[Measure Number], 0)), "")</f>
        <v/>
      </c>
      <c r="G31" s="214"/>
      <c r="H31" s="215"/>
      <c r="I31" s="237"/>
      <c r="J31" s="238"/>
      <c r="K31" s="238"/>
      <c r="L31" s="218"/>
      <c r="M31"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31" s="219" t="str">
        <f>IF(Table_PrescriptLights_Input5[[#This Row],[Unit capacity (tons)]]="","",IFERROR(Table_PrescriptLights_Input5[[#This Row],[Per-unit incentive]]*Table_PrescriptLights_Input5[[#This Row],[Unit capacity (tons)]]*Table_PrescriptLights_Input5[[#This Row],[Number of units]],""))</f>
        <v/>
      </c>
      <c r="O31" s="220" t="str">
        <f>IF(Table_PrescriptLights_Input5[[#This Row],[Unit capacity (tons)]]="","",Table_PrescriptLights_Input5[[#This Row],[Unit capacity (tons)]]*Table_PrescriptLights_Input5[[#This Row],[Number of units]]*Table_PrescriptLights_Input5[[#This Row],[Part load (IPLV) kW/ton]]*VLOOKUP($E$4,References!$L$103:$O$112,2,FALSE)*0.05)</f>
        <v/>
      </c>
      <c r="P31" s="221" t="str">
        <f>IF(Table_PrescriptLights_Input5[[#This Row],[Unit capacity (tons)]]="","",Table_PrescriptLights_Input5[[#This Row],[Unit capacity (tons)]]*Table_PrescriptLights_Input5[[#This Row],[Number of units]]*Table_PrescriptLights_Input5[[#This Row],[Full load kW/ton]]*VLOOKUP($E$4,References!$L$103:$O$112,4,FALSE)*0.05)</f>
        <v/>
      </c>
      <c r="Q31" s="219" t="str">
        <f>IFERROR(Table_PrescriptLights_Input5[[#This Row],[Energy savings (kWh)]]*Input_AvgkWhRate, "")</f>
        <v/>
      </c>
      <c r="R31" s="219" t="str">
        <f>IF(Table_PrescriptLights_Input5[[#This Row],[Unit capacity (tons)]]="", "",Table_PrescriptLights_Input5[[#This Row],[Total equipment + labor cost]])</f>
        <v/>
      </c>
      <c r="S31" s="219" t="str">
        <f>IFERROR(Table_PrescriptLights_Input5[[#This Row],[Gross measure cost]]-Table_PrescriptLights_Input5[[#This Row],[Estimated incentive]], "")</f>
        <v/>
      </c>
      <c r="T31" s="220" t="str">
        <f t="shared" si="0"/>
        <v/>
      </c>
      <c r="U31" s="212"/>
      <c r="V31" s="212"/>
      <c r="W31" s="212"/>
      <c r="X31" s="212"/>
      <c r="Y31" s="212"/>
      <c r="Z31" s="212"/>
      <c r="AA31" s="212"/>
      <c r="AB31" s="212"/>
      <c r="AC31" s="212"/>
      <c r="AD31" s="212"/>
      <c r="AE31" s="212"/>
      <c r="AF31" s="212"/>
      <c r="AG31" s="212"/>
      <c r="AH31" s="212"/>
      <c r="AI31" s="212"/>
      <c r="AJ31" s="212"/>
      <c r="AK31" s="212"/>
      <c r="AL31" s="212"/>
      <c r="AM31" s="212"/>
      <c r="AN31" s="212"/>
      <c r="AO31" s="212"/>
      <c r="AP31" s="212"/>
      <c r="AQ31" s="212"/>
      <c r="AR31" s="212"/>
      <c r="AS31" s="212"/>
      <c r="AT31" s="212"/>
      <c r="AU31" s="212"/>
      <c r="AV31" s="212"/>
    </row>
    <row r="32" spans="1:48" x14ac:dyDescent="0.2">
      <c r="A32" s="186"/>
      <c r="B32" s="213">
        <v>27</v>
      </c>
      <c r="C32" s="185" t="str">
        <f>IFERROR(INDEX(Table_Prescript_Meas[Measure Number], MATCH(E32, Table_Prescript_Meas[Measure Description], 0)), "")</f>
        <v/>
      </c>
      <c r="D32" s="222"/>
      <c r="E32" s="223"/>
      <c r="F32" s="185" t="str">
        <f>IFERROR(INDEX(Table_Prescript_Meas[Units], MATCH(Table_PrescriptLights_Input5[[#This Row],[Measure number]], Table_Prescript_Meas[Measure Number], 0)), "")</f>
        <v/>
      </c>
      <c r="G32" s="214"/>
      <c r="H32" s="215"/>
      <c r="I32" s="237"/>
      <c r="J32" s="238"/>
      <c r="K32" s="238"/>
      <c r="L32" s="218"/>
      <c r="M32"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32" s="219" t="str">
        <f>IF(Table_PrescriptLights_Input5[[#This Row],[Unit capacity (tons)]]="","",IFERROR(Table_PrescriptLights_Input5[[#This Row],[Per-unit incentive]]*Table_PrescriptLights_Input5[[#This Row],[Unit capacity (tons)]]*Table_PrescriptLights_Input5[[#This Row],[Number of units]],""))</f>
        <v/>
      </c>
      <c r="O32" s="220" t="str">
        <f>IF(Table_PrescriptLights_Input5[[#This Row],[Unit capacity (tons)]]="","",Table_PrescriptLights_Input5[[#This Row],[Unit capacity (tons)]]*Table_PrescriptLights_Input5[[#This Row],[Number of units]]*Table_PrescriptLights_Input5[[#This Row],[Part load (IPLV) kW/ton]]*VLOOKUP($E$4,References!$L$103:$O$112,2,FALSE)*0.05)</f>
        <v/>
      </c>
      <c r="P32" s="221" t="str">
        <f>IF(Table_PrescriptLights_Input5[[#This Row],[Unit capacity (tons)]]="","",Table_PrescriptLights_Input5[[#This Row],[Unit capacity (tons)]]*Table_PrescriptLights_Input5[[#This Row],[Number of units]]*Table_PrescriptLights_Input5[[#This Row],[Full load kW/ton]]*VLOOKUP($E$4,References!$L$103:$O$112,4,FALSE)*0.05)</f>
        <v/>
      </c>
      <c r="Q32" s="219" t="str">
        <f>IFERROR(Table_PrescriptLights_Input5[[#This Row],[Energy savings (kWh)]]*Input_AvgkWhRate, "")</f>
        <v/>
      </c>
      <c r="R32" s="219" t="str">
        <f>IF(Table_PrescriptLights_Input5[[#This Row],[Unit capacity (tons)]]="", "",Table_PrescriptLights_Input5[[#This Row],[Total equipment + labor cost]])</f>
        <v/>
      </c>
      <c r="S32" s="219" t="str">
        <f>IFERROR(Table_PrescriptLights_Input5[[#This Row],[Gross measure cost]]-Table_PrescriptLights_Input5[[#This Row],[Estimated incentive]], "")</f>
        <v/>
      </c>
      <c r="T32" s="220" t="str">
        <f t="shared" si="0"/>
        <v/>
      </c>
      <c r="U32" s="186"/>
      <c r="V32" s="186"/>
      <c r="W32" s="186"/>
      <c r="X32" s="186"/>
      <c r="Y32" s="186"/>
      <c r="Z32" s="186"/>
      <c r="AA32" s="186"/>
      <c r="AB32" s="186"/>
      <c r="AC32" s="186"/>
      <c r="AD32" s="186"/>
      <c r="AE32" s="186"/>
      <c r="AF32" s="186"/>
      <c r="AG32" s="186"/>
      <c r="AH32" s="186"/>
      <c r="AI32" s="186"/>
      <c r="AJ32" s="186"/>
      <c r="AK32" s="186"/>
      <c r="AL32" s="186"/>
      <c r="AM32" s="186"/>
      <c r="AN32" s="186"/>
      <c r="AO32" s="186"/>
      <c r="AP32" s="186"/>
      <c r="AQ32" s="186"/>
      <c r="AR32" s="186"/>
      <c r="AS32" s="186"/>
      <c r="AT32" s="186"/>
      <c r="AU32" s="186"/>
      <c r="AV32" s="186"/>
    </row>
    <row r="33" spans="1:48" x14ac:dyDescent="0.2">
      <c r="A33" s="186"/>
      <c r="B33" s="213">
        <v>28</v>
      </c>
      <c r="C33" s="185" t="str">
        <f>IFERROR(INDEX(Table_Prescript_Meas[Measure Number], MATCH(E33, Table_Prescript_Meas[Measure Description], 0)), "")</f>
        <v/>
      </c>
      <c r="D33" s="222"/>
      <c r="E33" s="223"/>
      <c r="F33" s="185" t="str">
        <f>IFERROR(INDEX(Table_Prescript_Meas[Units], MATCH(Table_PrescriptLights_Input5[[#This Row],[Measure number]], Table_Prescript_Meas[Measure Number], 0)), "")</f>
        <v/>
      </c>
      <c r="G33" s="214"/>
      <c r="H33" s="215"/>
      <c r="I33" s="237"/>
      <c r="J33" s="238"/>
      <c r="K33" s="238"/>
      <c r="L33" s="218"/>
      <c r="M33"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33" s="219" t="str">
        <f>IF(Table_PrescriptLights_Input5[[#This Row],[Unit capacity (tons)]]="","",IFERROR(Table_PrescriptLights_Input5[[#This Row],[Per-unit incentive]]*Table_PrescriptLights_Input5[[#This Row],[Unit capacity (tons)]]*Table_PrescriptLights_Input5[[#This Row],[Number of units]],""))</f>
        <v/>
      </c>
      <c r="O33" s="220" t="str">
        <f>IF(Table_PrescriptLights_Input5[[#This Row],[Unit capacity (tons)]]="","",Table_PrescriptLights_Input5[[#This Row],[Unit capacity (tons)]]*Table_PrescriptLights_Input5[[#This Row],[Number of units]]*Table_PrescriptLights_Input5[[#This Row],[Part load (IPLV) kW/ton]]*VLOOKUP($E$4,References!$L$103:$O$112,2,FALSE)*0.05)</f>
        <v/>
      </c>
      <c r="P33" s="221" t="str">
        <f>IF(Table_PrescriptLights_Input5[[#This Row],[Unit capacity (tons)]]="","",Table_PrescriptLights_Input5[[#This Row],[Unit capacity (tons)]]*Table_PrescriptLights_Input5[[#This Row],[Number of units]]*Table_PrescriptLights_Input5[[#This Row],[Full load kW/ton]]*VLOOKUP($E$4,References!$L$103:$O$112,4,FALSE)*0.05)</f>
        <v/>
      </c>
      <c r="Q33" s="219" t="str">
        <f>IFERROR(Table_PrescriptLights_Input5[[#This Row],[Energy savings (kWh)]]*Input_AvgkWhRate, "")</f>
        <v/>
      </c>
      <c r="R33" s="219" t="str">
        <f>IF(Table_PrescriptLights_Input5[[#This Row],[Unit capacity (tons)]]="", "",Table_PrescriptLights_Input5[[#This Row],[Total equipment + labor cost]])</f>
        <v/>
      </c>
      <c r="S33" s="219" t="str">
        <f>IFERROR(Table_PrescriptLights_Input5[[#This Row],[Gross measure cost]]-Table_PrescriptLights_Input5[[#This Row],[Estimated incentive]], "")</f>
        <v/>
      </c>
      <c r="T33" s="220" t="str">
        <f t="shared" si="0"/>
        <v/>
      </c>
      <c r="U33" s="186"/>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6"/>
      <c r="AR33" s="186"/>
      <c r="AS33" s="186"/>
      <c r="AT33" s="186"/>
      <c r="AU33" s="186"/>
      <c r="AV33" s="186"/>
    </row>
    <row r="34" spans="1:48" x14ac:dyDescent="0.2">
      <c r="A34" s="186"/>
      <c r="B34" s="213">
        <v>29</v>
      </c>
      <c r="C34" s="185" t="str">
        <f>IFERROR(INDEX(Table_Prescript_Meas[Measure Number], MATCH(E34, Table_Prescript_Meas[Measure Description], 0)), "")</f>
        <v/>
      </c>
      <c r="D34" s="222"/>
      <c r="E34" s="223"/>
      <c r="F34" s="185" t="str">
        <f>IFERROR(INDEX(Table_Prescript_Meas[Units], MATCH(Table_PrescriptLights_Input5[[#This Row],[Measure number]], Table_Prescript_Meas[Measure Number], 0)), "")</f>
        <v/>
      </c>
      <c r="G34" s="214"/>
      <c r="H34" s="215"/>
      <c r="I34" s="237"/>
      <c r="J34" s="238"/>
      <c r="K34" s="238"/>
      <c r="L34" s="218"/>
      <c r="M34"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34" s="219" t="str">
        <f>IF(Table_PrescriptLights_Input5[[#This Row],[Unit capacity (tons)]]="","",IFERROR(Table_PrescriptLights_Input5[[#This Row],[Per-unit incentive]]*Table_PrescriptLights_Input5[[#This Row],[Unit capacity (tons)]]*Table_PrescriptLights_Input5[[#This Row],[Number of units]],""))</f>
        <v/>
      </c>
      <c r="O34" s="220" t="str">
        <f>IF(Table_PrescriptLights_Input5[[#This Row],[Unit capacity (tons)]]="","",Table_PrescriptLights_Input5[[#This Row],[Unit capacity (tons)]]*Table_PrescriptLights_Input5[[#This Row],[Number of units]]*Table_PrescriptLights_Input5[[#This Row],[Part load (IPLV) kW/ton]]*VLOOKUP($E$4,References!$L$103:$O$112,2,FALSE)*0.05)</f>
        <v/>
      </c>
      <c r="P34" s="221" t="str">
        <f>IF(Table_PrescriptLights_Input5[[#This Row],[Unit capacity (tons)]]="","",Table_PrescriptLights_Input5[[#This Row],[Unit capacity (tons)]]*Table_PrescriptLights_Input5[[#This Row],[Number of units]]*Table_PrescriptLights_Input5[[#This Row],[Full load kW/ton]]*VLOOKUP($E$4,References!$L$103:$O$112,4,FALSE)*0.05)</f>
        <v/>
      </c>
      <c r="Q34" s="219" t="str">
        <f>IFERROR(Table_PrescriptLights_Input5[[#This Row],[Energy savings (kWh)]]*Input_AvgkWhRate, "")</f>
        <v/>
      </c>
      <c r="R34" s="219" t="str">
        <f>IF(Table_PrescriptLights_Input5[[#This Row],[Unit capacity (tons)]]="", "",Table_PrescriptLights_Input5[[#This Row],[Total equipment + labor cost]])</f>
        <v/>
      </c>
      <c r="S34" s="219" t="str">
        <f>IFERROR(Table_PrescriptLights_Input5[[#This Row],[Gross measure cost]]-Table_PrescriptLights_Input5[[#This Row],[Estimated incentive]], "")</f>
        <v/>
      </c>
      <c r="T34" s="220" t="str">
        <f t="shared" si="0"/>
        <v/>
      </c>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row>
    <row r="35" spans="1:48" x14ac:dyDescent="0.2">
      <c r="A35" s="186"/>
      <c r="B35" s="213">
        <v>30</v>
      </c>
      <c r="C35" s="185" t="str">
        <f>IFERROR(INDEX(Table_Prescript_Meas[Measure Number], MATCH(E35, Table_Prescript_Meas[Measure Description], 0)), "")</f>
        <v/>
      </c>
      <c r="D35" s="222"/>
      <c r="E35" s="223"/>
      <c r="F35" s="185" t="str">
        <f>IFERROR(INDEX(Table_Prescript_Meas[Units], MATCH(Table_PrescriptLights_Input5[[#This Row],[Measure number]], Table_Prescript_Meas[Measure Number], 0)), "")</f>
        <v/>
      </c>
      <c r="G35" s="214"/>
      <c r="H35" s="215"/>
      <c r="I35" s="237"/>
      <c r="J35" s="238"/>
      <c r="K35" s="238"/>
      <c r="L35" s="218"/>
      <c r="M35"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35" s="219" t="str">
        <f>IF(Table_PrescriptLights_Input5[[#This Row],[Unit capacity (tons)]]="","",IFERROR(Table_PrescriptLights_Input5[[#This Row],[Per-unit incentive]]*Table_PrescriptLights_Input5[[#This Row],[Unit capacity (tons)]]*Table_PrescriptLights_Input5[[#This Row],[Number of units]],""))</f>
        <v/>
      </c>
      <c r="O35" s="220" t="str">
        <f>IF(Table_PrescriptLights_Input5[[#This Row],[Unit capacity (tons)]]="","",Table_PrescriptLights_Input5[[#This Row],[Unit capacity (tons)]]*Table_PrescriptLights_Input5[[#This Row],[Number of units]]*Table_PrescriptLights_Input5[[#This Row],[Part load (IPLV) kW/ton]]*VLOOKUP($E$4,References!$L$103:$O$112,2,FALSE)*0.05)</f>
        <v/>
      </c>
      <c r="P35" s="221" t="str">
        <f>IF(Table_PrescriptLights_Input5[[#This Row],[Unit capacity (tons)]]="","",Table_PrescriptLights_Input5[[#This Row],[Unit capacity (tons)]]*Table_PrescriptLights_Input5[[#This Row],[Number of units]]*Table_PrescriptLights_Input5[[#This Row],[Full load kW/ton]]*VLOOKUP($E$4,References!$L$103:$O$112,4,FALSE)*0.05)</f>
        <v/>
      </c>
      <c r="Q35" s="219" t="str">
        <f>IFERROR(Table_PrescriptLights_Input5[[#This Row],[Energy savings (kWh)]]*Input_AvgkWhRate, "")</f>
        <v/>
      </c>
      <c r="R35" s="219" t="str">
        <f>IF(Table_PrescriptLights_Input5[[#This Row],[Unit capacity (tons)]]="", "",Table_PrescriptLights_Input5[[#This Row],[Total equipment + labor cost]])</f>
        <v/>
      </c>
      <c r="S35" s="219" t="str">
        <f>IFERROR(Table_PrescriptLights_Input5[[#This Row],[Gross measure cost]]-Table_PrescriptLights_Input5[[#This Row],[Estimated incentive]], "")</f>
        <v/>
      </c>
      <c r="T35" s="220" t="str">
        <f t="shared" si="0"/>
        <v/>
      </c>
      <c r="U35" s="186"/>
      <c r="V35" s="186"/>
      <c r="W35" s="186"/>
      <c r="X35" s="186"/>
      <c r="Y35" s="186"/>
      <c r="Z35" s="186"/>
      <c r="AA35" s="186"/>
      <c r="AB35" s="186"/>
      <c r="AC35" s="186"/>
      <c r="AD35" s="186"/>
      <c r="AE35" s="186"/>
      <c r="AF35" s="186"/>
      <c r="AG35" s="186"/>
      <c r="AH35" s="186"/>
      <c r="AI35" s="186"/>
      <c r="AJ35" s="186"/>
      <c r="AK35" s="186"/>
      <c r="AL35" s="186"/>
      <c r="AM35" s="186"/>
      <c r="AN35" s="186"/>
      <c r="AO35" s="186"/>
      <c r="AP35" s="186"/>
      <c r="AQ35" s="186"/>
      <c r="AR35" s="186"/>
      <c r="AS35" s="186"/>
      <c r="AT35" s="186"/>
      <c r="AU35" s="186"/>
      <c r="AV35" s="186"/>
    </row>
    <row r="36" spans="1:48" x14ac:dyDescent="0.2">
      <c r="A36" s="186"/>
      <c r="B36" s="213">
        <v>31</v>
      </c>
      <c r="C36" s="185" t="str">
        <f>IFERROR(INDEX(Table_Prescript_Meas[Measure Number], MATCH(E36, Table_Prescript_Meas[Measure Description], 0)), "")</f>
        <v/>
      </c>
      <c r="D36" s="222"/>
      <c r="E36" s="223"/>
      <c r="F36" s="185" t="str">
        <f>IFERROR(INDEX(Table_Prescript_Meas[Units], MATCH(Table_PrescriptLights_Input5[[#This Row],[Measure number]], Table_Prescript_Meas[Measure Number], 0)), "")</f>
        <v/>
      </c>
      <c r="G36" s="214"/>
      <c r="H36" s="215"/>
      <c r="I36" s="237"/>
      <c r="J36" s="238"/>
      <c r="K36" s="238"/>
      <c r="L36" s="218"/>
      <c r="M36"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36" s="219" t="str">
        <f>IF(Table_PrescriptLights_Input5[[#This Row],[Unit capacity (tons)]]="","",IFERROR(Table_PrescriptLights_Input5[[#This Row],[Per-unit incentive]]*Table_PrescriptLights_Input5[[#This Row],[Unit capacity (tons)]]*Table_PrescriptLights_Input5[[#This Row],[Number of units]],""))</f>
        <v/>
      </c>
      <c r="O36" s="220" t="str">
        <f>IF(Table_PrescriptLights_Input5[[#This Row],[Unit capacity (tons)]]="","",Table_PrescriptLights_Input5[[#This Row],[Unit capacity (tons)]]*Table_PrescriptLights_Input5[[#This Row],[Number of units]]*Table_PrescriptLights_Input5[[#This Row],[Part load (IPLV) kW/ton]]*VLOOKUP($E$4,References!$L$103:$O$112,2,FALSE)*0.05)</f>
        <v/>
      </c>
      <c r="P36" s="221" t="str">
        <f>IF(Table_PrescriptLights_Input5[[#This Row],[Unit capacity (tons)]]="","",Table_PrescriptLights_Input5[[#This Row],[Unit capacity (tons)]]*Table_PrescriptLights_Input5[[#This Row],[Number of units]]*Table_PrescriptLights_Input5[[#This Row],[Full load kW/ton]]*VLOOKUP($E$4,References!$L$103:$O$112,4,FALSE)*0.05)</f>
        <v/>
      </c>
      <c r="Q36" s="219" t="str">
        <f>IFERROR(Table_PrescriptLights_Input5[[#This Row],[Energy savings (kWh)]]*Input_AvgkWhRate, "")</f>
        <v/>
      </c>
      <c r="R36" s="219" t="str">
        <f>IF(Table_PrescriptLights_Input5[[#This Row],[Unit capacity (tons)]]="", "",Table_PrescriptLights_Input5[[#This Row],[Total equipment + labor cost]])</f>
        <v/>
      </c>
      <c r="S36" s="219" t="str">
        <f>IFERROR(Table_PrescriptLights_Input5[[#This Row],[Gross measure cost]]-Table_PrescriptLights_Input5[[#This Row],[Estimated incentive]], "")</f>
        <v/>
      </c>
      <c r="T36" s="220" t="str">
        <f t="shared" si="0"/>
        <v/>
      </c>
      <c r="U36" s="186"/>
      <c r="V36" s="186"/>
      <c r="W36" s="186"/>
      <c r="X36" s="186"/>
      <c r="Y36" s="186"/>
      <c r="Z36" s="186"/>
      <c r="AA36" s="186"/>
      <c r="AB36" s="186"/>
      <c r="AC36" s="186"/>
      <c r="AD36" s="186"/>
      <c r="AE36" s="186"/>
      <c r="AF36" s="186"/>
      <c r="AG36" s="186"/>
      <c r="AH36" s="186"/>
      <c r="AI36" s="186"/>
      <c r="AJ36" s="186"/>
      <c r="AK36" s="186"/>
      <c r="AL36" s="186"/>
      <c r="AM36" s="186"/>
      <c r="AN36" s="186"/>
      <c r="AO36" s="186"/>
      <c r="AP36" s="186"/>
      <c r="AQ36" s="186"/>
      <c r="AR36" s="186"/>
      <c r="AS36" s="186"/>
      <c r="AT36" s="186"/>
      <c r="AU36" s="186"/>
      <c r="AV36" s="186"/>
    </row>
    <row r="37" spans="1:48" x14ac:dyDescent="0.2">
      <c r="A37" s="186"/>
      <c r="B37" s="213">
        <v>32</v>
      </c>
      <c r="C37" s="185" t="str">
        <f>IFERROR(INDEX(Table_Prescript_Meas[Measure Number], MATCH(E37, Table_Prescript_Meas[Measure Description], 0)), "")</f>
        <v/>
      </c>
      <c r="D37" s="222"/>
      <c r="E37" s="223"/>
      <c r="F37" s="185" t="str">
        <f>IFERROR(INDEX(Table_Prescript_Meas[Units], MATCH(Table_PrescriptLights_Input5[[#This Row],[Measure number]], Table_Prescript_Meas[Measure Number], 0)), "")</f>
        <v/>
      </c>
      <c r="G37" s="214"/>
      <c r="H37" s="215"/>
      <c r="I37" s="237"/>
      <c r="J37" s="238"/>
      <c r="K37" s="238"/>
      <c r="L37" s="218"/>
      <c r="M37"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37" s="219" t="str">
        <f>IF(Table_PrescriptLights_Input5[[#This Row],[Unit capacity (tons)]]="","",IFERROR(Table_PrescriptLights_Input5[[#This Row],[Per-unit incentive]]*Table_PrescriptLights_Input5[[#This Row],[Unit capacity (tons)]]*Table_PrescriptLights_Input5[[#This Row],[Number of units]],""))</f>
        <v/>
      </c>
      <c r="O37" s="220" t="str">
        <f>IF(Table_PrescriptLights_Input5[[#This Row],[Unit capacity (tons)]]="","",Table_PrescriptLights_Input5[[#This Row],[Unit capacity (tons)]]*Table_PrescriptLights_Input5[[#This Row],[Number of units]]*Table_PrescriptLights_Input5[[#This Row],[Part load (IPLV) kW/ton]]*VLOOKUP($E$4,References!$L$103:$O$112,2,FALSE)*0.05)</f>
        <v/>
      </c>
      <c r="P37" s="221" t="str">
        <f>IF(Table_PrescriptLights_Input5[[#This Row],[Unit capacity (tons)]]="","",Table_PrescriptLights_Input5[[#This Row],[Unit capacity (tons)]]*Table_PrescriptLights_Input5[[#This Row],[Number of units]]*Table_PrescriptLights_Input5[[#This Row],[Full load kW/ton]]*VLOOKUP($E$4,References!$L$103:$O$112,4,FALSE)*0.05)</f>
        <v/>
      </c>
      <c r="Q37" s="219" t="str">
        <f>IFERROR(Table_PrescriptLights_Input5[[#This Row],[Energy savings (kWh)]]*Input_AvgkWhRate, "")</f>
        <v/>
      </c>
      <c r="R37" s="219" t="str">
        <f>IF(Table_PrescriptLights_Input5[[#This Row],[Unit capacity (tons)]]="", "",Table_PrescriptLights_Input5[[#This Row],[Total equipment + labor cost]])</f>
        <v/>
      </c>
      <c r="S37" s="219" t="str">
        <f>IFERROR(Table_PrescriptLights_Input5[[#This Row],[Gross measure cost]]-Table_PrescriptLights_Input5[[#This Row],[Estimated incentive]], "")</f>
        <v/>
      </c>
      <c r="T37" s="220" t="str">
        <f t="shared" si="0"/>
        <v/>
      </c>
      <c r="U37" s="186"/>
      <c r="V37" s="186"/>
      <c r="W37" s="186"/>
      <c r="X37" s="186"/>
      <c r="Y37" s="186"/>
      <c r="Z37" s="186"/>
      <c r="AA37" s="186"/>
      <c r="AB37" s="186"/>
      <c r="AC37" s="186"/>
      <c r="AD37" s="186"/>
      <c r="AE37" s="186"/>
      <c r="AF37" s="186"/>
      <c r="AG37" s="186"/>
      <c r="AH37" s="186"/>
      <c r="AI37" s="186"/>
      <c r="AJ37" s="186"/>
      <c r="AK37" s="186"/>
      <c r="AL37" s="186"/>
      <c r="AM37" s="186"/>
      <c r="AN37" s="186"/>
      <c r="AO37" s="186"/>
      <c r="AP37" s="186"/>
      <c r="AQ37" s="186"/>
      <c r="AR37" s="186"/>
      <c r="AS37" s="186"/>
      <c r="AT37" s="186"/>
      <c r="AU37" s="186"/>
      <c r="AV37" s="186"/>
    </row>
    <row r="38" spans="1:48" x14ac:dyDescent="0.2">
      <c r="A38" s="186"/>
      <c r="B38" s="213">
        <v>33</v>
      </c>
      <c r="C38" s="185" t="str">
        <f>IFERROR(INDEX(Table_Prescript_Meas[Measure Number], MATCH(E38, Table_Prescript_Meas[Measure Description], 0)), "")</f>
        <v/>
      </c>
      <c r="D38" s="222"/>
      <c r="E38" s="223"/>
      <c r="F38" s="185" t="str">
        <f>IFERROR(INDEX(Table_Prescript_Meas[Units], MATCH(Table_PrescriptLights_Input5[[#This Row],[Measure number]], Table_Prescript_Meas[Measure Number], 0)), "")</f>
        <v/>
      </c>
      <c r="G38" s="214"/>
      <c r="H38" s="215"/>
      <c r="I38" s="237"/>
      <c r="J38" s="238"/>
      <c r="K38" s="238"/>
      <c r="L38" s="218"/>
      <c r="M38"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38" s="219" t="str">
        <f>IF(Table_PrescriptLights_Input5[[#This Row],[Unit capacity (tons)]]="","",IFERROR(Table_PrescriptLights_Input5[[#This Row],[Per-unit incentive]]*Table_PrescriptLights_Input5[[#This Row],[Unit capacity (tons)]]*Table_PrescriptLights_Input5[[#This Row],[Number of units]],""))</f>
        <v/>
      </c>
      <c r="O38" s="220" t="str">
        <f>IF(Table_PrescriptLights_Input5[[#This Row],[Unit capacity (tons)]]="","",Table_PrescriptLights_Input5[[#This Row],[Unit capacity (tons)]]*Table_PrescriptLights_Input5[[#This Row],[Number of units]]*Table_PrescriptLights_Input5[[#This Row],[Part load (IPLV) kW/ton]]*VLOOKUP($E$4,References!$L$103:$O$112,2,FALSE)*0.05)</f>
        <v/>
      </c>
      <c r="P38" s="221" t="str">
        <f>IF(Table_PrescriptLights_Input5[[#This Row],[Unit capacity (tons)]]="","",Table_PrescriptLights_Input5[[#This Row],[Unit capacity (tons)]]*Table_PrescriptLights_Input5[[#This Row],[Number of units]]*Table_PrescriptLights_Input5[[#This Row],[Full load kW/ton]]*VLOOKUP($E$4,References!$L$103:$O$112,4,FALSE)*0.05)</f>
        <v/>
      </c>
      <c r="Q38" s="219" t="str">
        <f>IFERROR(Table_PrescriptLights_Input5[[#This Row],[Energy savings (kWh)]]*Input_AvgkWhRate, "")</f>
        <v/>
      </c>
      <c r="R38" s="219" t="str">
        <f>IF(Table_PrescriptLights_Input5[[#This Row],[Unit capacity (tons)]]="", "",Table_PrescriptLights_Input5[[#This Row],[Total equipment + labor cost]])</f>
        <v/>
      </c>
      <c r="S38" s="219" t="str">
        <f>IFERROR(Table_PrescriptLights_Input5[[#This Row],[Gross measure cost]]-Table_PrescriptLights_Input5[[#This Row],[Estimated incentive]], "")</f>
        <v/>
      </c>
      <c r="T38" s="220" t="str">
        <f t="shared" si="0"/>
        <v/>
      </c>
      <c r="U38" s="186"/>
      <c r="V38" s="186"/>
      <c r="W38" s="186"/>
      <c r="X38" s="186"/>
      <c r="Y38" s="186"/>
      <c r="Z38" s="186"/>
      <c r="AA38" s="186"/>
      <c r="AB38" s="186"/>
      <c r="AC38" s="186"/>
      <c r="AD38" s="186"/>
      <c r="AE38" s="186"/>
      <c r="AF38" s="186"/>
      <c r="AG38" s="186"/>
      <c r="AH38" s="186"/>
      <c r="AI38" s="186"/>
      <c r="AJ38" s="186"/>
      <c r="AK38" s="186"/>
      <c r="AL38" s="186"/>
      <c r="AM38" s="186"/>
      <c r="AN38" s="186"/>
      <c r="AO38" s="186"/>
      <c r="AP38" s="186"/>
      <c r="AQ38" s="186"/>
      <c r="AR38" s="186"/>
      <c r="AS38" s="186"/>
      <c r="AT38" s="186"/>
      <c r="AU38" s="186"/>
      <c r="AV38" s="186"/>
    </row>
    <row r="39" spans="1:48" x14ac:dyDescent="0.2">
      <c r="A39" s="186"/>
      <c r="B39" s="213">
        <v>34</v>
      </c>
      <c r="C39" s="185" t="str">
        <f>IFERROR(INDEX(Table_Prescript_Meas[Measure Number], MATCH(E39, Table_Prescript_Meas[Measure Description], 0)), "")</f>
        <v/>
      </c>
      <c r="D39" s="222"/>
      <c r="E39" s="223"/>
      <c r="F39" s="185" t="str">
        <f>IFERROR(INDEX(Table_Prescript_Meas[Units], MATCH(Table_PrescriptLights_Input5[[#This Row],[Measure number]], Table_Prescript_Meas[Measure Number], 0)), "")</f>
        <v/>
      </c>
      <c r="G39" s="214"/>
      <c r="H39" s="215"/>
      <c r="I39" s="237"/>
      <c r="J39" s="238"/>
      <c r="K39" s="238"/>
      <c r="L39" s="218"/>
      <c r="M39"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39" s="219" t="str">
        <f>IF(Table_PrescriptLights_Input5[[#This Row],[Unit capacity (tons)]]="","",IFERROR(Table_PrescriptLights_Input5[[#This Row],[Per-unit incentive]]*Table_PrescriptLights_Input5[[#This Row],[Unit capacity (tons)]]*Table_PrescriptLights_Input5[[#This Row],[Number of units]],""))</f>
        <v/>
      </c>
      <c r="O39" s="220" t="str">
        <f>IF(Table_PrescriptLights_Input5[[#This Row],[Unit capacity (tons)]]="","",Table_PrescriptLights_Input5[[#This Row],[Unit capacity (tons)]]*Table_PrescriptLights_Input5[[#This Row],[Number of units]]*Table_PrescriptLights_Input5[[#This Row],[Part load (IPLV) kW/ton]]*VLOOKUP($E$4,References!$L$103:$O$112,2,FALSE)*0.05)</f>
        <v/>
      </c>
      <c r="P39" s="221" t="str">
        <f>IF(Table_PrescriptLights_Input5[[#This Row],[Unit capacity (tons)]]="","",Table_PrescriptLights_Input5[[#This Row],[Unit capacity (tons)]]*Table_PrescriptLights_Input5[[#This Row],[Number of units]]*Table_PrescriptLights_Input5[[#This Row],[Full load kW/ton]]*VLOOKUP($E$4,References!$L$103:$O$112,4,FALSE)*0.05)</f>
        <v/>
      </c>
      <c r="Q39" s="219" t="str">
        <f>IFERROR(Table_PrescriptLights_Input5[[#This Row],[Energy savings (kWh)]]*Input_AvgkWhRate, "")</f>
        <v/>
      </c>
      <c r="R39" s="219" t="str">
        <f>IF(Table_PrescriptLights_Input5[[#This Row],[Unit capacity (tons)]]="", "",Table_PrescriptLights_Input5[[#This Row],[Total equipment + labor cost]])</f>
        <v/>
      </c>
      <c r="S39" s="219" t="str">
        <f>IFERROR(Table_PrescriptLights_Input5[[#This Row],[Gross measure cost]]-Table_PrescriptLights_Input5[[#This Row],[Estimated incentive]], "")</f>
        <v/>
      </c>
      <c r="T39" s="220" t="str">
        <f t="shared" si="0"/>
        <v/>
      </c>
      <c r="U39" s="186"/>
      <c r="V39" s="186"/>
      <c r="W39" s="186"/>
      <c r="X39" s="186"/>
      <c r="Y39" s="186"/>
      <c r="Z39" s="186"/>
      <c r="AA39" s="186"/>
      <c r="AB39" s="186"/>
      <c r="AC39" s="186"/>
      <c r="AD39" s="186"/>
      <c r="AE39" s="186"/>
      <c r="AF39" s="186"/>
      <c r="AG39" s="186"/>
      <c r="AH39" s="186"/>
      <c r="AI39" s="186"/>
      <c r="AJ39" s="186"/>
      <c r="AK39" s="186"/>
      <c r="AL39" s="186"/>
      <c r="AM39" s="186"/>
      <c r="AN39" s="186"/>
      <c r="AO39" s="186"/>
      <c r="AP39" s="186"/>
      <c r="AQ39" s="186"/>
      <c r="AR39" s="186"/>
      <c r="AS39" s="186"/>
      <c r="AT39" s="186"/>
      <c r="AU39" s="186"/>
      <c r="AV39" s="186"/>
    </row>
    <row r="40" spans="1:48" x14ac:dyDescent="0.2">
      <c r="A40" s="186"/>
      <c r="B40" s="213">
        <v>35</v>
      </c>
      <c r="C40" s="185" t="str">
        <f>IFERROR(INDEX(Table_Prescript_Meas[Measure Number], MATCH(E40, Table_Prescript_Meas[Measure Description], 0)), "")</f>
        <v/>
      </c>
      <c r="D40" s="222"/>
      <c r="E40" s="223"/>
      <c r="F40" s="185" t="str">
        <f>IFERROR(INDEX(Table_Prescript_Meas[Units], MATCH(Table_PrescriptLights_Input5[[#This Row],[Measure number]], Table_Prescript_Meas[Measure Number], 0)), "")</f>
        <v/>
      </c>
      <c r="G40" s="214"/>
      <c r="H40" s="215"/>
      <c r="I40" s="237"/>
      <c r="J40" s="238"/>
      <c r="K40" s="238"/>
      <c r="L40" s="218"/>
      <c r="M40"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40" s="219" t="str">
        <f>IF(Table_PrescriptLights_Input5[[#This Row],[Unit capacity (tons)]]="","",IFERROR(Table_PrescriptLights_Input5[[#This Row],[Per-unit incentive]]*Table_PrescriptLights_Input5[[#This Row],[Unit capacity (tons)]]*Table_PrescriptLights_Input5[[#This Row],[Number of units]],""))</f>
        <v/>
      </c>
      <c r="O40" s="220" t="str">
        <f>IF(Table_PrescriptLights_Input5[[#This Row],[Unit capacity (tons)]]="","",Table_PrescriptLights_Input5[[#This Row],[Unit capacity (tons)]]*Table_PrescriptLights_Input5[[#This Row],[Number of units]]*Table_PrescriptLights_Input5[[#This Row],[Part load (IPLV) kW/ton]]*VLOOKUP($E$4,References!$L$103:$O$112,2,FALSE)*0.05)</f>
        <v/>
      </c>
      <c r="P40" s="221" t="str">
        <f>IF(Table_PrescriptLights_Input5[[#This Row],[Unit capacity (tons)]]="","",Table_PrescriptLights_Input5[[#This Row],[Unit capacity (tons)]]*Table_PrescriptLights_Input5[[#This Row],[Number of units]]*Table_PrescriptLights_Input5[[#This Row],[Full load kW/ton]]*VLOOKUP($E$4,References!$L$103:$O$112,4,FALSE)*0.05)</f>
        <v/>
      </c>
      <c r="Q40" s="219" t="str">
        <f>IFERROR(Table_PrescriptLights_Input5[[#This Row],[Energy savings (kWh)]]*Input_AvgkWhRate, "")</f>
        <v/>
      </c>
      <c r="R40" s="219" t="str">
        <f>IF(Table_PrescriptLights_Input5[[#This Row],[Unit capacity (tons)]]="", "",Table_PrescriptLights_Input5[[#This Row],[Total equipment + labor cost]])</f>
        <v/>
      </c>
      <c r="S40" s="219" t="str">
        <f>IFERROR(Table_PrescriptLights_Input5[[#This Row],[Gross measure cost]]-Table_PrescriptLights_Input5[[#This Row],[Estimated incentive]], "")</f>
        <v/>
      </c>
      <c r="T40" s="220" t="str">
        <f t="shared" si="0"/>
        <v/>
      </c>
      <c r="U40" s="186"/>
      <c r="V40" s="186"/>
      <c r="W40" s="186"/>
      <c r="X40" s="186"/>
      <c r="Y40" s="186"/>
      <c r="Z40" s="186"/>
      <c r="AA40" s="186"/>
      <c r="AB40" s="186"/>
      <c r="AC40" s="186"/>
      <c r="AD40" s="186"/>
      <c r="AE40" s="186"/>
      <c r="AF40" s="186"/>
      <c r="AG40" s="186"/>
      <c r="AH40" s="186"/>
      <c r="AI40" s="186"/>
      <c r="AJ40" s="186"/>
      <c r="AK40" s="186"/>
      <c r="AL40" s="186"/>
      <c r="AM40" s="186"/>
      <c r="AN40" s="186"/>
      <c r="AO40" s="186"/>
      <c r="AP40" s="186"/>
      <c r="AQ40" s="186"/>
      <c r="AR40" s="186"/>
      <c r="AS40" s="186"/>
      <c r="AT40" s="186"/>
      <c r="AU40" s="186"/>
      <c r="AV40" s="186"/>
    </row>
    <row r="41" spans="1:48" x14ac:dyDescent="0.2">
      <c r="A41" s="186"/>
      <c r="B41" s="213">
        <v>36</v>
      </c>
      <c r="C41" s="185" t="str">
        <f>IFERROR(INDEX(Table_Prescript_Meas[Measure Number], MATCH(E41, Table_Prescript_Meas[Measure Description], 0)), "")</f>
        <v/>
      </c>
      <c r="D41" s="222"/>
      <c r="E41" s="223"/>
      <c r="F41" s="185" t="str">
        <f>IFERROR(INDEX(Table_Prescript_Meas[Units], MATCH(Table_PrescriptLights_Input5[[#This Row],[Measure number]], Table_Prescript_Meas[Measure Number], 0)), "")</f>
        <v/>
      </c>
      <c r="G41" s="214"/>
      <c r="H41" s="215"/>
      <c r="I41" s="237"/>
      <c r="J41" s="238"/>
      <c r="K41" s="238"/>
      <c r="L41" s="218"/>
      <c r="M41"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41" s="219" t="str">
        <f>IF(Table_PrescriptLights_Input5[[#This Row],[Unit capacity (tons)]]="","",IFERROR(Table_PrescriptLights_Input5[[#This Row],[Per-unit incentive]]*Table_PrescriptLights_Input5[[#This Row],[Unit capacity (tons)]]*Table_PrescriptLights_Input5[[#This Row],[Number of units]],""))</f>
        <v/>
      </c>
      <c r="O41" s="220" t="str">
        <f>IF(Table_PrescriptLights_Input5[[#This Row],[Unit capacity (tons)]]="","",Table_PrescriptLights_Input5[[#This Row],[Unit capacity (tons)]]*Table_PrescriptLights_Input5[[#This Row],[Number of units]]*Table_PrescriptLights_Input5[[#This Row],[Part load (IPLV) kW/ton]]*VLOOKUP($E$4,References!$L$103:$O$112,2,FALSE)*0.05)</f>
        <v/>
      </c>
      <c r="P41" s="221" t="str">
        <f>IF(Table_PrescriptLights_Input5[[#This Row],[Unit capacity (tons)]]="","",Table_PrescriptLights_Input5[[#This Row],[Unit capacity (tons)]]*Table_PrescriptLights_Input5[[#This Row],[Number of units]]*Table_PrescriptLights_Input5[[#This Row],[Full load kW/ton]]*VLOOKUP($E$4,References!$L$103:$O$112,4,FALSE)*0.05)</f>
        <v/>
      </c>
      <c r="Q41" s="219" t="str">
        <f>IFERROR(Table_PrescriptLights_Input5[[#This Row],[Energy savings (kWh)]]*Input_AvgkWhRate, "")</f>
        <v/>
      </c>
      <c r="R41" s="219" t="str">
        <f>IF(Table_PrescriptLights_Input5[[#This Row],[Unit capacity (tons)]]="", "",Table_PrescriptLights_Input5[[#This Row],[Total equipment + labor cost]])</f>
        <v/>
      </c>
      <c r="S41" s="219" t="str">
        <f>IFERROR(Table_PrescriptLights_Input5[[#This Row],[Gross measure cost]]-Table_PrescriptLights_Input5[[#This Row],[Estimated incentive]], "")</f>
        <v/>
      </c>
      <c r="T41" s="220" t="str">
        <f t="shared" si="0"/>
        <v/>
      </c>
      <c r="U41" s="186"/>
      <c r="V41" s="186"/>
      <c r="W41" s="186"/>
      <c r="X41" s="186"/>
      <c r="Y41" s="186"/>
      <c r="Z41" s="186"/>
      <c r="AA41" s="186"/>
      <c r="AB41" s="186"/>
      <c r="AC41" s="186"/>
      <c r="AD41" s="186"/>
      <c r="AE41" s="186"/>
      <c r="AF41" s="186"/>
      <c r="AG41" s="186"/>
      <c r="AH41" s="186"/>
      <c r="AI41" s="186"/>
      <c r="AJ41" s="186"/>
      <c r="AK41" s="186"/>
      <c r="AL41" s="186"/>
      <c r="AM41" s="186"/>
      <c r="AN41" s="186"/>
      <c r="AO41" s="186"/>
      <c r="AP41" s="186"/>
      <c r="AQ41" s="186"/>
      <c r="AR41" s="186"/>
      <c r="AS41" s="186"/>
      <c r="AT41" s="186"/>
      <c r="AU41" s="186"/>
      <c r="AV41" s="186"/>
    </row>
    <row r="42" spans="1:48" x14ac:dyDescent="0.2">
      <c r="A42" s="186"/>
      <c r="B42" s="213">
        <v>37</v>
      </c>
      <c r="C42" s="185" t="str">
        <f>IFERROR(INDEX(Table_Prescript_Meas[Measure Number], MATCH(E42, Table_Prescript_Meas[Measure Description], 0)), "")</f>
        <v/>
      </c>
      <c r="D42" s="222"/>
      <c r="E42" s="223"/>
      <c r="F42" s="185" t="str">
        <f>IFERROR(INDEX(Table_Prescript_Meas[Units], MATCH(Table_PrescriptLights_Input5[[#This Row],[Measure number]], Table_Prescript_Meas[Measure Number], 0)), "")</f>
        <v/>
      </c>
      <c r="G42" s="214"/>
      <c r="H42" s="215"/>
      <c r="I42" s="237"/>
      <c r="J42" s="238"/>
      <c r="K42" s="238"/>
      <c r="L42" s="218"/>
      <c r="M42"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42" s="219" t="str">
        <f>IF(Table_PrescriptLights_Input5[[#This Row],[Unit capacity (tons)]]="","",IFERROR(Table_PrescriptLights_Input5[[#This Row],[Per-unit incentive]]*Table_PrescriptLights_Input5[[#This Row],[Unit capacity (tons)]]*Table_PrescriptLights_Input5[[#This Row],[Number of units]],""))</f>
        <v/>
      </c>
      <c r="O42" s="220" t="str">
        <f>IF(Table_PrescriptLights_Input5[[#This Row],[Unit capacity (tons)]]="","",Table_PrescriptLights_Input5[[#This Row],[Unit capacity (tons)]]*Table_PrescriptLights_Input5[[#This Row],[Number of units]]*Table_PrescriptLights_Input5[[#This Row],[Part load (IPLV) kW/ton]]*VLOOKUP($E$4,References!$L$103:$O$112,2,FALSE)*0.05)</f>
        <v/>
      </c>
      <c r="P42" s="221" t="str">
        <f>IF(Table_PrescriptLights_Input5[[#This Row],[Unit capacity (tons)]]="","",Table_PrescriptLights_Input5[[#This Row],[Unit capacity (tons)]]*Table_PrescriptLights_Input5[[#This Row],[Number of units]]*Table_PrescriptLights_Input5[[#This Row],[Full load kW/ton]]*VLOOKUP($E$4,References!$L$103:$O$112,4,FALSE)*0.05)</f>
        <v/>
      </c>
      <c r="Q42" s="219" t="str">
        <f>IFERROR(Table_PrescriptLights_Input5[[#This Row],[Energy savings (kWh)]]*Input_AvgkWhRate, "")</f>
        <v/>
      </c>
      <c r="R42" s="219" t="str">
        <f>IF(Table_PrescriptLights_Input5[[#This Row],[Unit capacity (tons)]]="", "",Table_PrescriptLights_Input5[[#This Row],[Total equipment + labor cost]])</f>
        <v/>
      </c>
      <c r="S42" s="219" t="str">
        <f>IFERROR(Table_PrescriptLights_Input5[[#This Row],[Gross measure cost]]-Table_PrescriptLights_Input5[[#This Row],[Estimated incentive]], "")</f>
        <v/>
      </c>
      <c r="T42" s="220" t="str">
        <f t="shared" si="0"/>
        <v/>
      </c>
      <c r="U42" s="186"/>
      <c r="V42" s="186"/>
      <c r="W42" s="186"/>
      <c r="X42" s="186"/>
      <c r="Y42" s="186"/>
      <c r="Z42" s="186"/>
      <c r="AA42" s="186"/>
      <c r="AB42" s="186"/>
      <c r="AC42" s="186"/>
      <c r="AD42" s="186"/>
      <c r="AE42" s="186"/>
      <c r="AF42" s="186"/>
      <c r="AG42" s="186"/>
      <c r="AH42" s="186"/>
      <c r="AI42" s="186"/>
      <c r="AJ42" s="186"/>
      <c r="AK42" s="186"/>
      <c r="AL42" s="186"/>
      <c r="AM42" s="186"/>
      <c r="AN42" s="186"/>
      <c r="AO42" s="186"/>
      <c r="AP42" s="186"/>
      <c r="AQ42" s="186"/>
      <c r="AR42" s="186"/>
      <c r="AS42" s="186"/>
      <c r="AT42" s="186"/>
      <c r="AU42" s="186"/>
      <c r="AV42" s="186"/>
    </row>
    <row r="43" spans="1:48" x14ac:dyDescent="0.2">
      <c r="A43" s="186"/>
      <c r="B43" s="213">
        <v>38</v>
      </c>
      <c r="C43" s="185" t="str">
        <f>IFERROR(INDEX(Table_Prescript_Meas[Measure Number], MATCH(E43, Table_Prescript_Meas[Measure Description], 0)), "")</f>
        <v/>
      </c>
      <c r="D43" s="222"/>
      <c r="E43" s="223"/>
      <c r="F43" s="185" t="str">
        <f>IFERROR(INDEX(Table_Prescript_Meas[Units], MATCH(Table_PrescriptLights_Input5[[#This Row],[Measure number]], Table_Prescript_Meas[Measure Number], 0)), "")</f>
        <v/>
      </c>
      <c r="G43" s="214"/>
      <c r="H43" s="215"/>
      <c r="I43" s="237"/>
      <c r="J43" s="238"/>
      <c r="K43" s="238"/>
      <c r="L43" s="218"/>
      <c r="M43"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43" s="219" t="str">
        <f>IF(Table_PrescriptLights_Input5[[#This Row],[Unit capacity (tons)]]="","",IFERROR(Table_PrescriptLights_Input5[[#This Row],[Per-unit incentive]]*Table_PrescriptLights_Input5[[#This Row],[Unit capacity (tons)]]*Table_PrescriptLights_Input5[[#This Row],[Number of units]],""))</f>
        <v/>
      </c>
      <c r="O43" s="220" t="str">
        <f>IF(Table_PrescriptLights_Input5[[#This Row],[Unit capacity (tons)]]="","",Table_PrescriptLights_Input5[[#This Row],[Unit capacity (tons)]]*Table_PrescriptLights_Input5[[#This Row],[Number of units]]*Table_PrescriptLights_Input5[[#This Row],[Part load (IPLV) kW/ton]]*VLOOKUP($E$4,References!$L$103:$O$112,2,FALSE)*0.05)</f>
        <v/>
      </c>
      <c r="P43" s="221" t="str">
        <f>IF(Table_PrescriptLights_Input5[[#This Row],[Unit capacity (tons)]]="","",Table_PrescriptLights_Input5[[#This Row],[Unit capacity (tons)]]*Table_PrescriptLights_Input5[[#This Row],[Number of units]]*Table_PrescriptLights_Input5[[#This Row],[Full load kW/ton]]*VLOOKUP($E$4,References!$L$103:$O$112,4,FALSE)*0.05)</f>
        <v/>
      </c>
      <c r="Q43" s="219" t="str">
        <f>IFERROR(Table_PrescriptLights_Input5[[#This Row],[Energy savings (kWh)]]*Input_AvgkWhRate, "")</f>
        <v/>
      </c>
      <c r="R43" s="219" t="str">
        <f>IF(Table_PrescriptLights_Input5[[#This Row],[Unit capacity (tons)]]="", "",Table_PrescriptLights_Input5[[#This Row],[Total equipment + labor cost]])</f>
        <v/>
      </c>
      <c r="S43" s="219" t="str">
        <f>IFERROR(Table_PrescriptLights_Input5[[#This Row],[Gross measure cost]]-Table_PrescriptLights_Input5[[#This Row],[Estimated incentive]], "")</f>
        <v/>
      </c>
      <c r="T43" s="220" t="str">
        <f t="shared" si="0"/>
        <v/>
      </c>
      <c r="U43" s="186"/>
      <c r="V43" s="186"/>
      <c r="W43" s="186"/>
      <c r="X43" s="186"/>
      <c r="Y43" s="186"/>
      <c r="Z43" s="186"/>
      <c r="AA43" s="186"/>
      <c r="AB43" s="186"/>
      <c r="AC43" s="186"/>
      <c r="AD43" s="186"/>
      <c r="AE43" s="186"/>
      <c r="AF43" s="186"/>
      <c r="AG43" s="186"/>
      <c r="AH43" s="186"/>
      <c r="AI43" s="186"/>
      <c r="AJ43" s="186"/>
      <c r="AK43" s="186"/>
      <c r="AL43" s="186"/>
      <c r="AM43" s="186"/>
      <c r="AN43" s="186"/>
      <c r="AO43" s="186"/>
      <c r="AP43" s="186"/>
      <c r="AQ43" s="186"/>
      <c r="AR43" s="186"/>
      <c r="AS43" s="186"/>
      <c r="AT43" s="186"/>
      <c r="AU43" s="186"/>
      <c r="AV43" s="186"/>
    </row>
    <row r="44" spans="1:48" x14ac:dyDescent="0.2">
      <c r="A44" s="186"/>
      <c r="B44" s="213">
        <v>39</v>
      </c>
      <c r="C44" s="185" t="str">
        <f>IFERROR(INDEX(Table_Prescript_Meas[Measure Number], MATCH(E44, Table_Prescript_Meas[Measure Description], 0)), "")</f>
        <v/>
      </c>
      <c r="D44" s="222"/>
      <c r="E44" s="223"/>
      <c r="F44" s="185" t="str">
        <f>IFERROR(INDEX(Table_Prescript_Meas[Units], MATCH(Table_PrescriptLights_Input5[[#This Row],[Measure number]], Table_Prescript_Meas[Measure Number], 0)), "")</f>
        <v/>
      </c>
      <c r="G44" s="214"/>
      <c r="H44" s="215"/>
      <c r="I44" s="237"/>
      <c r="J44" s="238"/>
      <c r="K44" s="238"/>
      <c r="L44" s="218"/>
      <c r="M44"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44" s="219" t="str">
        <f>IF(Table_PrescriptLights_Input5[[#This Row],[Unit capacity (tons)]]="","",IFERROR(Table_PrescriptLights_Input5[[#This Row],[Per-unit incentive]]*Table_PrescriptLights_Input5[[#This Row],[Unit capacity (tons)]]*Table_PrescriptLights_Input5[[#This Row],[Number of units]],""))</f>
        <v/>
      </c>
      <c r="O44" s="220" t="str">
        <f>IF(Table_PrescriptLights_Input5[[#This Row],[Unit capacity (tons)]]="","",Table_PrescriptLights_Input5[[#This Row],[Unit capacity (tons)]]*Table_PrescriptLights_Input5[[#This Row],[Number of units]]*Table_PrescriptLights_Input5[[#This Row],[Part load (IPLV) kW/ton]]*VLOOKUP($E$4,References!$L$103:$O$112,2,FALSE)*0.05)</f>
        <v/>
      </c>
      <c r="P44" s="221" t="str">
        <f>IF(Table_PrescriptLights_Input5[[#This Row],[Unit capacity (tons)]]="","",Table_PrescriptLights_Input5[[#This Row],[Unit capacity (tons)]]*Table_PrescriptLights_Input5[[#This Row],[Number of units]]*Table_PrescriptLights_Input5[[#This Row],[Full load kW/ton]]*VLOOKUP($E$4,References!$L$103:$O$112,4,FALSE)*0.05)</f>
        <v/>
      </c>
      <c r="Q44" s="219" t="str">
        <f>IFERROR(Table_PrescriptLights_Input5[[#This Row],[Energy savings (kWh)]]*Input_AvgkWhRate, "")</f>
        <v/>
      </c>
      <c r="R44" s="219" t="str">
        <f>IF(Table_PrescriptLights_Input5[[#This Row],[Unit capacity (tons)]]="", "",Table_PrescriptLights_Input5[[#This Row],[Total equipment + labor cost]])</f>
        <v/>
      </c>
      <c r="S44" s="219" t="str">
        <f>IFERROR(Table_PrescriptLights_Input5[[#This Row],[Gross measure cost]]-Table_PrescriptLights_Input5[[#This Row],[Estimated incentive]], "")</f>
        <v/>
      </c>
      <c r="T44" s="220" t="str">
        <f t="shared" si="0"/>
        <v/>
      </c>
      <c r="U44" s="186"/>
      <c r="V44" s="186"/>
      <c r="W44" s="186"/>
      <c r="X44" s="186"/>
      <c r="Y44" s="186"/>
      <c r="Z44" s="186"/>
      <c r="AA44" s="186"/>
      <c r="AB44" s="186"/>
      <c r="AC44" s="186"/>
      <c r="AD44" s="186"/>
      <c r="AE44" s="186"/>
      <c r="AF44" s="186"/>
      <c r="AG44" s="186"/>
      <c r="AH44" s="186"/>
      <c r="AI44" s="186"/>
      <c r="AJ44" s="186"/>
      <c r="AK44" s="186"/>
      <c r="AL44" s="186"/>
      <c r="AM44" s="186"/>
      <c r="AN44" s="186"/>
      <c r="AO44" s="186"/>
      <c r="AP44" s="186"/>
      <c r="AQ44" s="186"/>
      <c r="AR44" s="186"/>
      <c r="AS44" s="186"/>
      <c r="AT44" s="186"/>
      <c r="AU44" s="186"/>
      <c r="AV44" s="186"/>
    </row>
    <row r="45" spans="1:48" x14ac:dyDescent="0.2">
      <c r="A45" s="186"/>
      <c r="B45" s="213">
        <v>40</v>
      </c>
      <c r="C45" s="185" t="str">
        <f>IFERROR(INDEX(Table_Prescript_Meas[Measure Number], MATCH(E45, Table_Prescript_Meas[Measure Description], 0)), "")</f>
        <v/>
      </c>
      <c r="D45" s="222"/>
      <c r="E45" s="223"/>
      <c r="F45" s="185" t="str">
        <f>IFERROR(INDEX(Table_Prescript_Meas[Units], MATCH(Table_PrescriptLights_Input5[[#This Row],[Measure number]], Table_Prescript_Meas[Measure Number], 0)), "")</f>
        <v/>
      </c>
      <c r="G45" s="214"/>
      <c r="H45" s="215"/>
      <c r="I45" s="237"/>
      <c r="J45" s="238"/>
      <c r="K45" s="238"/>
      <c r="L45" s="218"/>
      <c r="M45"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45" s="219" t="str">
        <f>IF(Table_PrescriptLights_Input5[[#This Row],[Unit capacity (tons)]]="","",IFERROR(Table_PrescriptLights_Input5[[#This Row],[Per-unit incentive]]*Table_PrescriptLights_Input5[[#This Row],[Unit capacity (tons)]]*Table_PrescriptLights_Input5[[#This Row],[Number of units]],""))</f>
        <v/>
      </c>
      <c r="O45" s="220" t="str">
        <f>IF(Table_PrescriptLights_Input5[[#This Row],[Unit capacity (tons)]]="","",Table_PrescriptLights_Input5[[#This Row],[Unit capacity (tons)]]*Table_PrescriptLights_Input5[[#This Row],[Number of units]]*Table_PrescriptLights_Input5[[#This Row],[Part load (IPLV) kW/ton]]*VLOOKUP($E$4,References!$L$103:$O$112,2,FALSE)*0.05)</f>
        <v/>
      </c>
      <c r="P45" s="221" t="str">
        <f>IF(Table_PrescriptLights_Input5[[#This Row],[Unit capacity (tons)]]="","",Table_PrescriptLights_Input5[[#This Row],[Unit capacity (tons)]]*Table_PrescriptLights_Input5[[#This Row],[Number of units]]*Table_PrescriptLights_Input5[[#This Row],[Full load kW/ton]]*VLOOKUP($E$4,References!$L$103:$O$112,4,FALSE)*0.05)</f>
        <v/>
      </c>
      <c r="Q45" s="219" t="str">
        <f>IFERROR(Table_PrescriptLights_Input5[[#This Row],[Energy savings (kWh)]]*Input_AvgkWhRate, "")</f>
        <v/>
      </c>
      <c r="R45" s="219" t="str">
        <f>IF(Table_PrescriptLights_Input5[[#This Row],[Unit capacity (tons)]]="", "",Table_PrescriptLights_Input5[[#This Row],[Total equipment + labor cost]])</f>
        <v/>
      </c>
      <c r="S45" s="219" t="str">
        <f>IFERROR(Table_PrescriptLights_Input5[[#This Row],[Gross measure cost]]-Table_PrescriptLights_Input5[[#This Row],[Estimated incentive]], "")</f>
        <v/>
      </c>
      <c r="T45" s="220" t="str">
        <f t="shared" si="0"/>
        <v/>
      </c>
      <c r="U45" s="186"/>
      <c r="V45" s="186"/>
      <c r="W45" s="186"/>
      <c r="X45" s="186"/>
      <c r="Y45" s="186"/>
      <c r="Z45" s="186"/>
      <c r="AA45" s="186"/>
      <c r="AB45" s="186"/>
      <c r="AC45" s="186"/>
      <c r="AD45" s="186"/>
      <c r="AE45" s="186"/>
      <c r="AF45" s="186"/>
      <c r="AG45" s="186"/>
      <c r="AH45" s="186"/>
      <c r="AI45" s="186"/>
      <c r="AJ45" s="186"/>
      <c r="AK45" s="186"/>
      <c r="AL45" s="186"/>
      <c r="AM45" s="186"/>
      <c r="AN45" s="186"/>
      <c r="AO45" s="186"/>
      <c r="AP45" s="186"/>
      <c r="AQ45" s="186"/>
      <c r="AR45" s="186"/>
      <c r="AS45" s="186"/>
      <c r="AT45" s="186"/>
      <c r="AU45" s="186"/>
      <c r="AV45" s="186"/>
    </row>
    <row r="46" spans="1:48" x14ac:dyDescent="0.2">
      <c r="A46" s="186"/>
      <c r="B46" s="213">
        <v>41</v>
      </c>
      <c r="C46" s="185" t="str">
        <f>IFERROR(INDEX(Table_Prescript_Meas[Measure Number], MATCH(E46, Table_Prescript_Meas[Measure Description], 0)), "")</f>
        <v/>
      </c>
      <c r="D46" s="222"/>
      <c r="E46" s="223"/>
      <c r="F46" s="185" t="str">
        <f>IFERROR(INDEX(Table_Prescript_Meas[Units], MATCH(Table_PrescriptLights_Input5[[#This Row],[Measure number]], Table_Prescript_Meas[Measure Number], 0)), "")</f>
        <v/>
      </c>
      <c r="G46" s="214"/>
      <c r="H46" s="215"/>
      <c r="I46" s="237"/>
      <c r="J46" s="238"/>
      <c r="K46" s="238"/>
      <c r="L46" s="218"/>
      <c r="M46"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46" s="219" t="str">
        <f>IF(Table_PrescriptLights_Input5[[#This Row],[Unit capacity (tons)]]="","",IFERROR(Table_PrescriptLights_Input5[[#This Row],[Per-unit incentive]]*Table_PrescriptLights_Input5[[#This Row],[Unit capacity (tons)]]*Table_PrescriptLights_Input5[[#This Row],[Number of units]],""))</f>
        <v/>
      </c>
      <c r="O46" s="220" t="str">
        <f>IF(Table_PrescriptLights_Input5[[#This Row],[Unit capacity (tons)]]="","",Table_PrescriptLights_Input5[[#This Row],[Unit capacity (tons)]]*Table_PrescriptLights_Input5[[#This Row],[Number of units]]*Table_PrescriptLights_Input5[[#This Row],[Part load (IPLV) kW/ton]]*VLOOKUP($E$4,References!$L$103:$O$112,2,FALSE)*0.05)</f>
        <v/>
      </c>
      <c r="P46" s="221" t="str">
        <f>IF(Table_PrescriptLights_Input5[[#This Row],[Unit capacity (tons)]]="","",Table_PrescriptLights_Input5[[#This Row],[Unit capacity (tons)]]*Table_PrescriptLights_Input5[[#This Row],[Number of units]]*Table_PrescriptLights_Input5[[#This Row],[Full load kW/ton]]*VLOOKUP($E$4,References!$L$103:$O$112,4,FALSE)*0.05)</f>
        <v/>
      </c>
      <c r="Q46" s="219" t="str">
        <f>IFERROR(Table_PrescriptLights_Input5[[#This Row],[Energy savings (kWh)]]*Input_AvgkWhRate, "")</f>
        <v/>
      </c>
      <c r="R46" s="219" t="str">
        <f>IF(Table_PrescriptLights_Input5[[#This Row],[Unit capacity (tons)]]="", "",Table_PrescriptLights_Input5[[#This Row],[Total equipment + labor cost]])</f>
        <v/>
      </c>
      <c r="S46" s="219" t="str">
        <f>IFERROR(Table_PrescriptLights_Input5[[#This Row],[Gross measure cost]]-Table_PrescriptLights_Input5[[#This Row],[Estimated incentive]], "")</f>
        <v/>
      </c>
      <c r="T46" s="220" t="str">
        <f t="shared" si="0"/>
        <v/>
      </c>
      <c r="U46" s="186"/>
      <c r="V46" s="186"/>
      <c r="W46" s="186"/>
      <c r="X46" s="186"/>
      <c r="Y46" s="186"/>
      <c r="Z46" s="186"/>
      <c r="AA46" s="186"/>
      <c r="AB46" s="186"/>
      <c r="AC46" s="186"/>
      <c r="AD46" s="186"/>
      <c r="AE46" s="186"/>
      <c r="AF46" s="186"/>
      <c r="AG46" s="186"/>
      <c r="AH46" s="186"/>
      <c r="AI46" s="186"/>
      <c r="AJ46" s="186"/>
      <c r="AK46" s="186"/>
      <c r="AL46" s="186"/>
      <c r="AM46" s="186"/>
      <c r="AN46" s="186"/>
      <c r="AO46" s="186"/>
      <c r="AP46" s="186"/>
      <c r="AQ46" s="186"/>
      <c r="AR46" s="186"/>
      <c r="AS46" s="186"/>
      <c r="AT46" s="186"/>
      <c r="AU46" s="186"/>
      <c r="AV46" s="186"/>
    </row>
    <row r="47" spans="1:48" x14ac:dyDescent="0.2">
      <c r="A47" s="186"/>
      <c r="B47" s="213">
        <v>42</v>
      </c>
      <c r="C47" s="185" t="str">
        <f>IFERROR(INDEX(Table_Prescript_Meas[Measure Number], MATCH(E47, Table_Prescript_Meas[Measure Description], 0)), "")</f>
        <v/>
      </c>
      <c r="D47" s="222"/>
      <c r="E47" s="223"/>
      <c r="F47" s="185" t="str">
        <f>IFERROR(INDEX(Table_Prescript_Meas[Units], MATCH(Table_PrescriptLights_Input5[[#This Row],[Measure number]], Table_Prescript_Meas[Measure Number], 0)), "")</f>
        <v/>
      </c>
      <c r="G47" s="214"/>
      <c r="H47" s="215"/>
      <c r="I47" s="237"/>
      <c r="J47" s="238"/>
      <c r="K47" s="238"/>
      <c r="L47" s="218"/>
      <c r="M47"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47" s="219" t="str">
        <f>IF(Table_PrescriptLights_Input5[[#This Row],[Unit capacity (tons)]]="","",IFERROR(Table_PrescriptLights_Input5[[#This Row],[Per-unit incentive]]*Table_PrescriptLights_Input5[[#This Row],[Unit capacity (tons)]]*Table_PrescriptLights_Input5[[#This Row],[Number of units]],""))</f>
        <v/>
      </c>
      <c r="O47" s="220" t="str">
        <f>IF(Table_PrescriptLights_Input5[[#This Row],[Unit capacity (tons)]]="","",Table_PrescriptLights_Input5[[#This Row],[Unit capacity (tons)]]*Table_PrescriptLights_Input5[[#This Row],[Number of units]]*Table_PrescriptLights_Input5[[#This Row],[Part load (IPLV) kW/ton]]*VLOOKUP($E$4,References!$L$103:$O$112,2,FALSE)*0.05)</f>
        <v/>
      </c>
      <c r="P47" s="221" t="str">
        <f>IF(Table_PrescriptLights_Input5[[#This Row],[Unit capacity (tons)]]="","",Table_PrescriptLights_Input5[[#This Row],[Unit capacity (tons)]]*Table_PrescriptLights_Input5[[#This Row],[Number of units]]*Table_PrescriptLights_Input5[[#This Row],[Full load kW/ton]]*VLOOKUP($E$4,References!$L$103:$O$112,4,FALSE)*0.05)</f>
        <v/>
      </c>
      <c r="Q47" s="219" t="str">
        <f>IFERROR(Table_PrescriptLights_Input5[[#This Row],[Energy savings (kWh)]]*Input_AvgkWhRate, "")</f>
        <v/>
      </c>
      <c r="R47" s="219" t="str">
        <f>IF(Table_PrescriptLights_Input5[[#This Row],[Unit capacity (tons)]]="", "",Table_PrescriptLights_Input5[[#This Row],[Total equipment + labor cost]])</f>
        <v/>
      </c>
      <c r="S47" s="219" t="str">
        <f>IFERROR(Table_PrescriptLights_Input5[[#This Row],[Gross measure cost]]-Table_PrescriptLights_Input5[[#This Row],[Estimated incentive]], "")</f>
        <v/>
      </c>
      <c r="T47" s="220" t="str">
        <f t="shared" si="0"/>
        <v/>
      </c>
      <c r="U47" s="186"/>
      <c r="V47" s="186"/>
      <c r="W47" s="186"/>
      <c r="X47" s="186"/>
      <c r="Y47" s="186"/>
      <c r="Z47" s="186"/>
      <c r="AA47" s="186"/>
      <c r="AB47" s="186"/>
      <c r="AC47" s="186"/>
      <c r="AD47" s="186"/>
      <c r="AE47" s="186"/>
      <c r="AF47" s="186"/>
      <c r="AG47" s="186"/>
      <c r="AH47" s="186"/>
      <c r="AI47" s="186"/>
      <c r="AJ47" s="186"/>
      <c r="AK47" s="186"/>
      <c r="AL47" s="186"/>
      <c r="AM47" s="186"/>
      <c r="AN47" s="186"/>
      <c r="AO47" s="186"/>
      <c r="AP47" s="186"/>
      <c r="AQ47" s="186"/>
      <c r="AR47" s="186"/>
      <c r="AS47" s="186"/>
      <c r="AT47" s="186"/>
      <c r="AU47" s="186"/>
      <c r="AV47" s="186"/>
    </row>
    <row r="48" spans="1:48" x14ac:dyDescent="0.2">
      <c r="A48" s="186"/>
      <c r="B48" s="213">
        <v>43</v>
      </c>
      <c r="C48" s="185" t="str">
        <f>IFERROR(INDEX(Table_Prescript_Meas[Measure Number], MATCH(E48, Table_Prescript_Meas[Measure Description], 0)), "")</f>
        <v/>
      </c>
      <c r="D48" s="222"/>
      <c r="E48" s="223"/>
      <c r="F48" s="185" t="str">
        <f>IFERROR(INDEX(Table_Prescript_Meas[Units], MATCH(Table_PrescriptLights_Input5[[#This Row],[Measure number]], Table_Prescript_Meas[Measure Number], 0)), "")</f>
        <v/>
      </c>
      <c r="G48" s="214"/>
      <c r="H48" s="215"/>
      <c r="I48" s="237"/>
      <c r="J48" s="238"/>
      <c r="K48" s="238"/>
      <c r="L48" s="218"/>
      <c r="M48"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48" s="219" t="str">
        <f>IF(Table_PrescriptLights_Input5[[#This Row],[Unit capacity (tons)]]="","",IFERROR(Table_PrescriptLights_Input5[[#This Row],[Per-unit incentive]]*Table_PrescriptLights_Input5[[#This Row],[Unit capacity (tons)]]*Table_PrescriptLights_Input5[[#This Row],[Number of units]],""))</f>
        <v/>
      </c>
      <c r="O48" s="220" t="str">
        <f>IF(Table_PrescriptLights_Input5[[#This Row],[Unit capacity (tons)]]="","",Table_PrescriptLights_Input5[[#This Row],[Unit capacity (tons)]]*Table_PrescriptLights_Input5[[#This Row],[Number of units]]*Table_PrescriptLights_Input5[[#This Row],[Part load (IPLV) kW/ton]]*VLOOKUP($E$4,References!$L$103:$O$112,2,FALSE)*0.05)</f>
        <v/>
      </c>
      <c r="P48" s="221" t="str">
        <f>IF(Table_PrescriptLights_Input5[[#This Row],[Unit capacity (tons)]]="","",Table_PrescriptLights_Input5[[#This Row],[Unit capacity (tons)]]*Table_PrescriptLights_Input5[[#This Row],[Number of units]]*Table_PrescriptLights_Input5[[#This Row],[Full load kW/ton]]*VLOOKUP($E$4,References!$L$103:$O$112,4,FALSE)*0.05)</f>
        <v/>
      </c>
      <c r="Q48" s="219" t="str">
        <f>IFERROR(Table_PrescriptLights_Input5[[#This Row],[Energy savings (kWh)]]*Input_AvgkWhRate, "")</f>
        <v/>
      </c>
      <c r="R48" s="219" t="str">
        <f>IF(Table_PrescriptLights_Input5[[#This Row],[Unit capacity (tons)]]="", "",Table_PrescriptLights_Input5[[#This Row],[Total equipment + labor cost]])</f>
        <v/>
      </c>
      <c r="S48" s="219" t="str">
        <f>IFERROR(Table_PrescriptLights_Input5[[#This Row],[Gross measure cost]]-Table_PrescriptLights_Input5[[#This Row],[Estimated incentive]], "")</f>
        <v/>
      </c>
      <c r="T48" s="220" t="str">
        <f t="shared" si="0"/>
        <v/>
      </c>
      <c r="U48" s="186"/>
      <c r="V48" s="186"/>
      <c r="W48" s="186"/>
      <c r="X48" s="186"/>
      <c r="Y48" s="186"/>
      <c r="Z48" s="186"/>
      <c r="AA48" s="186"/>
      <c r="AB48" s="186"/>
      <c r="AC48" s="186"/>
      <c r="AD48" s="186"/>
      <c r="AE48" s="186"/>
      <c r="AF48" s="186"/>
      <c r="AG48" s="186"/>
      <c r="AH48" s="186"/>
      <c r="AI48" s="186"/>
      <c r="AJ48" s="186"/>
      <c r="AK48" s="186"/>
      <c r="AL48" s="186"/>
      <c r="AM48" s="186"/>
      <c r="AN48" s="186"/>
      <c r="AO48" s="186"/>
      <c r="AP48" s="186"/>
      <c r="AQ48" s="186"/>
      <c r="AR48" s="186"/>
      <c r="AS48" s="186"/>
      <c r="AT48" s="186"/>
      <c r="AU48" s="186"/>
      <c r="AV48" s="186"/>
    </row>
    <row r="49" spans="1:48" x14ac:dyDescent="0.2">
      <c r="A49" s="186"/>
      <c r="B49" s="213">
        <v>44</v>
      </c>
      <c r="C49" s="185" t="str">
        <f>IFERROR(INDEX(Table_Prescript_Meas[Measure Number], MATCH(E49, Table_Prescript_Meas[Measure Description], 0)), "")</f>
        <v/>
      </c>
      <c r="D49" s="222"/>
      <c r="E49" s="223"/>
      <c r="F49" s="185" t="str">
        <f>IFERROR(INDEX(Table_Prescript_Meas[Units], MATCH(Table_PrescriptLights_Input5[[#This Row],[Measure number]], Table_Prescript_Meas[Measure Number], 0)), "")</f>
        <v/>
      </c>
      <c r="G49" s="214"/>
      <c r="H49" s="215"/>
      <c r="I49" s="237"/>
      <c r="J49" s="238"/>
      <c r="K49" s="238"/>
      <c r="L49" s="218"/>
      <c r="M49"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49" s="219" t="str">
        <f>IF(Table_PrescriptLights_Input5[[#This Row],[Unit capacity (tons)]]="","",IFERROR(Table_PrescriptLights_Input5[[#This Row],[Per-unit incentive]]*Table_PrescriptLights_Input5[[#This Row],[Unit capacity (tons)]]*Table_PrescriptLights_Input5[[#This Row],[Number of units]],""))</f>
        <v/>
      </c>
      <c r="O49" s="220" t="str">
        <f>IF(Table_PrescriptLights_Input5[[#This Row],[Unit capacity (tons)]]="","",Table_PrescriptLights_Input5[[#This Row],[Unit capacity (tons)]]*Table_PrescriptLights_Input5[[#This Row],[Number of units]]*Table_PrescriptLights_Input5[[#This Row],[Part load (IPLV) kW/ton]]*VLOOKUP($E$4,References!$L$103:$O$112,2,FALSE)*0.05)</f>
        <v/>
      </c>
      <c r="P49" s="221" t="str">
        <f>IF(Table_PrescriptLights_Input5[[#This Row],[Unit capacity (tons)]]="","",Table_PrescriptLights_Input5[[#This Row],[Unit capacity (tons)]]*Table_PrescriptLights_Input5[[#This Row],[Number of units]]*Table_PrescriptLights_Input5[[#This Row],[Full load kW/ton]]*VLOOKUP($E$4,References!$L$103:$O$112,4,FALSE)*0.05)</f>
        <v/>
      </c>
      <c r="Q49" s="219" t="str">
        <f>IFERROR(Table_PrescriptLights_Input5[[#This Row],[Energy savings (kWh)]]*Input_AvgkWhRate, "")</f>
        <v/>
      </c>
      <c r="R49" s="219" t="str">
        <f>IF(Table_PrescriptLights_Input5[[#This Row],[Unit capacity (tons)]]="", "",Table_PrescriptLights_Input5[[#This Row],[Total equipment + labor cost]])</f>
        <v/>
      </c>
      <c r="S49" s="219" t="str">
        <f>IFERROR(Table_PrescriptLights_Input5[[#This Row],[Gross measure cost]]-Table_PrescriptLights_Input5[[#This Row],[Estimated incentive]], "")</f>
        <v/>
      </c>
      <c r="T49" s="220" t="str">
        <f t="shared" si="0"/>
        <v/>
      </c>
      <c r="U49" s="186"/>
      <c r="V49" s="186"/>
      <c r="W49" s="186"/>
      <c r="X49" s="186"/>
      <c r="Y49" s="186"/>
      <c r="Z49" s="186"/>
      <c r="AA49" s="186"/>
      <c r="AB49" s="186"/>
      <c r="AC49" s="186"/>
      <c r="AD49" s="186"/>
      <c r="AE49" s="186"/>
      <c r="AF49" s="186"/>
      <c r="AG49" s="186"/>
      <c r="AH49" s="186"/>
      <c r="AI49" s="186"/>
      <c r="AJ49" s="186"/>
      <c r="AK49" s="186"/>
      <c r="AL49" s="186"/>
      <c r="AM49" s="186"/>
      <c r="AN49" s="186"/>
      <c r="AO49" s="186"/>
      <c r="AP49" s="186"/>
      <c r="AQ49" s="186"/>
      <c r="AR49" s="186"/>
      <c r="AS49" s="186"/>
      <c r="AT49" s="186"/>
      <c r="AU49" s="186"/>
      <c r="AV49" s="186"/>
    </row>
    <row r="50" spans="1:48" x14ac:dyDescent="0.2">
      <c r="A50" s="186"/>
      <c r="B50" s="213">
        <v>45</v>
      </c>
      <c r="C50" s="185" t="str">
        <f>IFERROR(INDEX(Table_Prescript_Meas[Measure Number], MATCH(E50, Table_Prescript_Meas[Measure Description], 0)), "")</f>
        <v/>
      </c>
      <c r="D50" s="222"/>
      <c r="E50" s="223"/>
      <c r="F50" s="185" t="str">
        <f>IFERROR(INDEX(Table_Prescript_Meas[Units], MATCH(Table_PrescriptLights_Input5[[#This Row],[Measure number]], Table_Prescript_Meas[Measure Number], 0)), "")</f>
        <v/>
      </c>
      <c r="G50" s="214"/>
      <c r="H50" s="215"/>
      <c r="I50" s="237"/>
      <c r="J50" s="238"/>
      <c r="K50" s="238"/>
      <c r="L50" s="218"/>
      <c r="M50"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50" s="219" t="str">
        <f>IF(Table_PrescriptLights_Input5[[#This Row],[Unit capacity (tons)]]="","",IFERROR(Table_PrescriptLights_Input5[[#This Row],[Per-unit incentive]]*Table_PrescriptLights_Input5[[#This Row],[Unit capacity (tons)]]*Table_PrescriptLights_Input5[[#This Row],[Number of units]],""))</f>
        <v/>
      </c>
      <c r="O50" s="220" t="str">
        <f>IF(Table_PrescriptLights_Input5[[#This Row],[Unit capacity (tons)]]="","",Table_PrescriptLights_Input5[[#This Row],[Unit capacity (tons)]]*Table_PrescriptLights_Input5[[#This Row],[Number of units]]*Table_PrescriptLights_Input5[[#This Row],[Part load (IPLV) kW/ton]]*VLOOKUP($E$4,References!$L$103:$O$112,2,FALSE)*0.05)</f>
        <v/>
      </c>
      <c r="P50" s="221" t="str">
        <f>IF(Table_PrescriptLights_Input5[[#This Row],[Unit capacity (tons)]]="","",Table_PrescriptLights_Input5[[#This Row],[Unit capacity (tons)]]*Table_PrescriptLights_Input5[[#This Row],[Number of units]]*Table_PrescriptLights_Input5[[#This Row],[Full load kW/ton]]*VLOOKUP($E$4,References!$L$103:$O$112,4,FALSE)*0.05)</f>
        <v/>
      </c>
      <c r="Q50" s="219" t="str">
        <f>IFERROR(Table_PrescriptLights_Input5[[#This Row],[Energy savings (kWh)]]*Input_AvgkWhRate, "")</f>
        <v/>
      </c>
      <c r="R50" s="219" t="str">
        <f>IF(Table_PrescriptLights_Input5[[#This Row],[Unit capacity (tons)]]="", "",Table_PrescriptLights_Input5[[#This Row],[Total equipment + labor cost]])</f>
        <v/>
      </c>
      <c r="S50" s="219" t="str">
        <f>IFERROR(Table_PrescriptLights_Input5[[#This Row],[Gross measure cost]]-Table_PrescriptLights_Input5[[#This Row],[Estimated incentive]], "")</f>
        <v/>
      </c>
      <c r="T50" s="220" t="str">
        <f t="shared" si="0"/>
        <v/>
      </c>
      <c r="U50" s="186"/>
      <c r="V50" s="186"/>
      <c r="W50" s="186"/>
      <c r="X50" s="186"/>
      <c r="Y50" s="186"/>
      <c r="Z50" s="186"/>
      <c r="AA50" s="186"/>
      <c r="AB50" s="186"/>
      <c r="AC50" s="186"/>
      <c r="AD50" s="186"/>
      <c r="AE50" s="186"/>
      <c r="AF50" s="186"/>
      <c r="AG50" s="186"/>
      <c r="AH50" s="186"/>
      <c r="AI50" s="186"/>
      <c r="AJ50" s="186"/>
      <c r="AK50" s="186"/>
      <c r="AL50" s="186"/>
      <c r="AM50" s="186"/>
      <c r="AN50" s="186"/>
      <c r="AO50" s="186"/>
      <c r="AP50" s="186"/>
      <c r="AQ50" s="186"/>
      <c r="AR50" s="186"/>
      <c r="AS50" s="186"/>
      <c r="AT50" s="186"/>
      <c r="AU50" s="186"/>
      <c r="AV50" s="186"/>
    </row>
    <row r="51" spans="1:48" x14ac:dyDescent="0.2">
      <c r="A51" s="186"/>
      <c r="B51" s="213">
        <v>46</v>
      </c>
      <c r="C51" s="185" t="str">
        <f>IFERROR(INDEX(Table_Prescript_Meas[Measure Number], MATCH(E51, Table_Prescript_Meas[Measure Description], 0)), "")</f>
        <v/>
      </c>
      <c r="D51" s="222"/>
      <c r="E51" s="223"/>
      <c r="F51" s="185" t="str">
        <f>IFERROR(INDEX(Table_Prescript_Meas[Units], MATCH(Table_PrescriptLights_Input5[[#This Row],[Measure number]], Table_Prescript_Meas[Measure Number], 0)), "")</f>
        <v/>
      </c>
      <c r="G51" s="214"/>
      <c r="H51" s="215"/>
      <c r="I51" s="237"/>
      <c r="J51" s="238"/>
      <c r="K51" s="238"/>
      <c r="L51" s="218"/>
      <c r="M51"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51" s="219" t="str">
        <f>IF(Table_PrescriptLights_Input5[[#This Row],[Unit capacity (tons)]]="","",IFERROR(Table_PrescriptLights_Input5[[#This Row],[Per-unit incentive]]*Table_PrescriptLights_Input5[[#This Row],[Unit capacity (tons)]]*Table_PrescriptLights_Input5[[#This Row],[Number of units]],""))</f>
        <v/>
      </c>
      <c r="O51" s="220" t="str">
        <f>IF(Table_PrescriptLights_Input5[[#This Row],[Unit capacity (tons)]]="","",Table_PrescriptLights_Input5[[#This Row],[Unit capacity (tons)]]*Table_PrescriptLights_Input5[[#This Row],[Number of units]]*Table_PrescriptLights_Input5[[#This Row],[Part load (IPLV) kW/ton]]*VLOOKUP($E$4,References!$L$103:$O$112,2,FALSE)*0.05)</f>
        <v/>
      </c>
      <c r="P51" s="221" t="str">
        <f>IF(Table_PrescriptLights_Input5[[#This Row],[Unit capacity (tons)]]="","",Table_PrescriptLights_Input5[[#This Row],[Unit capacity (tons)]]*Table_PrescriptLights_Input5[[#This Row],[Number of units]]*Table_PrescriptLights_Input5[[#This Row],[Full load kW/ton]]*VLOOKUP($E$4,References!$L$103:$O$112,4,FALSE)*0.05)</f>
        <v/>
      </c>
      <c r="Q51" s="219" t="str">
        <f>IFERROR(Table_PrescriptLights_Input5[[#This Row],[Energy savings (kWh)]]*Input_AvgkWhRate, "")</f>
        <v/>
      </c>
      <c r="R51" s="219" t="str">
        <f>IF(Table_PrescriptLights_Input5[[#This Row],[Unit capacity (tons)]]="", "",Table_PrescriptLights_Input5[[#This Row],[Total equipment + labor cost]])</f>
        <v/>
      </c>
      <c r="S51" s="219" t="str">
        <f>IFERROR(Table_PrescriptLights_Input5[[#This Row],[Gross measure cost]]-Table_PrescriptLights_Input5[[#This Row],[Estimated incentive]], "")</f>
        <v/>
      </c>
      <c r="T51" s="220" t="str">
        <f t="shared" si="0"/>
        <v/>
      </c>
      <c r="U51" s="186"/>
      <c r="V51" s="186"/>
      <c r="W51" s="186"/>
      <c r="X51" s="186"/>
      <c r="Y51" s="186"/>
      <c r="Z51" s="186"/>
      <c r="AA51" s="186"/>
      <c r="AB51" s="186"/>
      <c r="AC51" s="186"/>
      <c r="AD51" s="186"/>
      <c r="AE51" s="186"/>
      <c r="AF51" s="186"/>
      <c r="AG51" s="186"/>
      <c r="AH51" s="186"/>
      <c r="AI51" s="186"/>
      <c r="AJ51" s="186"/>
      <c r="AK51" s="186"/>
      <c r="AL51" s="186"/>
      <c r="AM51" s="186"/>
      <c r="AN51" s="186"/>
      <c r="AO51" s="186"/>
      <c r="AP51" s="186"/>
      <c r="AQ51" s="186"/>
      <c r="AR51" s="186"/>
      <c r="AS51" s="186"/>
      <c r="AT51" s="186"/>
      <c r="AU51" s="186"/>
      <c r="AV51" s="186"/>
    </row>
    <row r="52" spans="1:48" x14ac:dyDescent="0.2">
      <c r="A52" s="186"/>
      <c r="B52" s="213">
        <v>47</v>
      </c>
      <c r="C52" s="185" t="str">
        <f>IFERROR(INDEX(Table_Prescript_Meas[Measure Number], MATCH(E52, Table_Prescript_Meas[Measure Description], 0)), "")</f>
        <v/>
      </c>
      <c r="D52" s="222"/>
      <c r="E52" s="223"/>
      <c r="F52" s="185" t="str">
        <f>IFERROR(INDEX(Table_Prescript_Meas[Units], MATCH(Table_PrescriptLights_Input5[[#This Row],[Measure number]], Table_Prescript_Meas[Measure Number], 0)), "")</f>
        <v/>
      </c>
      <c r="G52" s="214"/>
      <c r="H52" s="215"/>
      <c r="I52" s="237"/>
      <c r="J52" s="238"/>
      <c r="K52" s="238"/>
      <c r="L52" s="218"/>
      <c r="M52"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52" s="219" t="str">
        <f>IF(Table_PrescriptLights_Input5[[#This Row],[Unit capacity (tons)]]="","",IFERROR(Table_PrescriptLights_Input5[[#This Row],[Per-unit incentive]]*Table_PrescriptLights_Input5[[#This Row],[Unit capacity (tons)]]*Table_PrescriptLights_Input5[[#This Row],[Number of units]],""))</f>
        <v/>
      </c>
      <c r="O52" s="220" t="str">
        <f>IF(Table_PrescriptLights_Input5[[#This Row],[Unit capacity (tons)]]="","",Table_PrescriptLights_Input5[[#This Row],[Unit capacity (tons)]]*Table_PrescriptLights_Input5[[#This Row],[Number of units]]*Table_PrescriptLights_Input5[[#This Row],[Part load (IPLV) kW/ton]]*VLOOKUP($E$4,References!$L$103:$O$112,2,FALSE)*0.05)</f>
        <v/>
      </c>
      <c r="P52" s="221" t="str">
        <f>IF(Table_PrescriptLights_Input5[[#This Row],[Unit capacity (tons)]]="","",Table_PrescriptLights_Input5[[#This Row],[Unit capacity (tons)]]*Table_PrescriptLights_Input5[[#This Row],[Number of units]]*Table_PrescriptLights_Input5[[#This Row],[Full load kW/ton]]*VLOOKUP($E$4,References!$L$103:$O$112,4,FALSE)*0.05)</f>
        <v/>
      </c>
      <c r="Q52" s="219" t="str">
        <f>IFERROR(Table_PrescriptLights_Input5[[#This Row],[Energy savings (kWh)]]*Input_AvgkWhRate, "")</f>
        <v/>
      </c>
      <c r="R52" s="219" t="str">
        <f>IF(Table_PrescriptLights_Input5[[#This Row],[Unit capacity (tons)]]="", "",Table_PrescriptLights_Input5[[#This Row],[Total equipment + labor cost]])</f>
        <v/>
      </c>
      <c r="S52" s="219" t="str">
        <f>IFERROR(Table_PrescriptLights_Input5[[#This Row],[Gross measure cost]]-Table_PrescriptLights_Input5[[#This Row],[Estimated incentive]], "")</f>
        <v/>
      </c>
      <c r="T52" s="220" t="str">
        <f t="shared" si="0"/>
        <v/>
      </c>
      <c r="U52" s="186"/>
      <c r="V52" s="186"/>
      <c r="W52" s="186"/>
      <c r="X52" s="186"/>
      <c r="Y52" s="186"/>
      <c r="Z52" s="186"/>
      <c r="AA52" s="186"/>
      <c r="AB52" s="186"/>
      <c r="AC52" s="186"/>
      <c r="AD52" s="186"/>
      <c r="AE52" s="186"/>
      <c r="AF52" s="186"/>
      <c r="AG52" s="186"/>
      <c r="AH52" s="186"/>
      <c r="AI52" s="186"/>
      <c r="AJ52" s="186"/>
      <c r="AK52" s="186"/>
      <c r="AL52" s="186"/>
      <c r="AM52" s="186"/>
      <c r="AN52" s="186"/>
      <c r="AO52" s="186"/>
      <c r="AP52" s="186"/>
      <c r="AQ52" s="186"/>
      <c r="AR52" s="186"/>
      <c r="AS52" s="186"/>
      <c r="AT52" s="186"/>
      <c r="AU52" s="186"/>
      <c r="AV52" s="186"/>
    </row>
    <row r="53" spans="1:48" x14ac:dyDescent="0.2">
      <c r="A53" s="186"/>
      <c r="B53" s="213">
        <v>48</v>
      </c>
      <c r="C53" s="185" t="str">
        <f>IFERROR(INDEX(Table_Prescript_Meas[Measure Number], MATCH(E53, Table_Prescript_Meas[Measure Description], 0)), "")</f>
        <v/>
      </c>
      <c r="D53" s="222"/>
      <c r="E53" s="223"/>
      <c r="F53" s="185" t="str">
        <f>IFERROR(INDEX(Table_Prescript_Meas[Units], MATCH(Table_PrescriptLights_Input5[[#This Row],[Measure number]], Table_Prescript_Meas[Measure Number], 0)), "")</f>
        <v/>
      </c>
      <c r="G53" s="214"/>
      <c r="H53" s="215"/>
      <c r="I53" s="237"/>
      <c r="J53" s="238"/>
      <c r="K53" s="238"/>
      <c r="L53" s="218"/>
      <c r="M53"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53" s="219" t="str">
        <f>IF(Table_PrescriptLights_Input5[[#This Row],[Unit capacity (tons)]]="","",IFERROR(Table_PrescriptLights_Input5[[#This Row],[Per-unit incentive]]*Table_PrescriptLights_Input5[[#This Row],[Unit capacity (tons)]]*Table_PrescriptLights_Input5[[#This Row],[Number of units]],""))</f>
        <v/>
      </c>
      <c r="O53" s="220" t="str">
        <f>IF(Table_PrescriptLights_Input5[[#This Row],[Unit capacity (tons)]]="","",Table_PrescriptLights_Input5[[#This Row],[Unit capacity (tons)]]*Table_PrescriptLights_Input5[[#This Row],[Number of units]]*Table_PrescriptLights_Input5[[#This Row],[Part load (IPLV) kW/ton]]*VLOOKUP($E$4,References!$L$103:$O$112,2,FALSE)*0.05)</f>
        <v/>
      </c>
      <c r="P53" s="221" t="str">
        <f>IF(Table_PrescriptLights_Input5[[#This Row],[Unit capacity (tons)]]="","",Table_PrescriptLights_Input5[[#This Row],[Unit capacity (tons)]]*Table_PrescriptLights_Input5[[#This Row],[Number of units]]*Table_PrescriptLights_Input5[[#This Row],[Full load kW/ton]]*VLOOKUP($E$4,References!$L$103:$O$112,4,FALSE)*0.05)</f>
        <v/>
      </c>
      <c r="Q53" s="219" t="str">
        <f>IFERROR(Table_PrescriptLights_Input5[[#This Row],[Energy savings (kWh)]]*Input_AvgkWhRate, "")</f>
        <v/>
      </c>
      <c r="R53" s="219" t="str">
        <f>IF(Table_PrescriptLights_Input5[[#This Row],[Unit capacity (tons)]]="", "",Table_PrescriptLights_Input5[[#This Row],[Total equipment + labor cost]])</f>
        <v/>
      </c>
      <c r="S53" s="219" t="str">
        <f>IFERROR(Table_PrescriptLights_Input5[[#This Row],[Gross measure cost]]-Table_PrescriptLights_Input5[[#This Row],[Estimated incentive]], "")</f>
        <v/>
      </c>
      <c r="T53" s="220" t="str">
        <f t="shared" si="0"/>
        <v/>
      </c>
      <c r="U53" s="186"/>
      <c r="V53" s="186"/>
      <c r="W53" s="186"/>
      <c r="X53" s="186"/>
      <c r="Y53" s="186"/>
      <c r="Z53" s="186"/>
      <c r="AA53" s="186"/>
      <c r="AB53" s="186"/>
      <c r="AC53" s="186"/>
      <c r="AD53" s="186"/>
      <c r="AE53" s="186"/>
      <c r="AF53" s="186"/>
      <c r="AG53" s="186"/>
      <c r="AH53" s="186"/>
      <c r="AI53" s="186"/>
      <c r="AJ53" s="186"/>
      <c r="AK53" s="186"/>
      <c r="AL53" s="186"/>
      <c r="AM53" s="186"/>
      <c r="AN53" s="186"/>
      <c r="AO53" s="186"/>
      <c r="AP53" s="186"/>
      <c r="AQ53" s="186"/>
      <c r="AR53" s="186"/>
      <c r="AS53" s="186"/>
      <c r="AT53" s="186"/>
      <c r="AU53" s="186"/>
      <c r="AV53" s="186"/>
    </row>
    <row r="54" spans="1:48" x14ac:dyDescent="0.2">
      <c r="A54" s="186"/>
      <c r="B54" s="213">
        <v>49</v>
      </c>
      <c r="C54" s="185" t="str">
        <f>IFERROR(INDEX(Table_Prescript_Meas[Measure Number], MATCH(E54, Table_Prescript_Meas[Measure Description], 0)), "")</f>
        <v/>
      </c>
      <c r="D54" s="222"/>
      <c r="E54" s="223"/>
      <c r="F54" s="185" t="str">
        <f>IFERROR(INDEX(Table_Prescript_Meas[Units], MATCH(Table_PrescriptLights_Input5[[#This Row],[Measure number]], Table_Prescript_Meas[Measure Number], 0)), "")</f>
        <v/>
      </c>
      <c r="G54" s="214"/>
      <c r="H54" s="215"/>
      <c r="I54" s="237"/>
      <c r="J54" s="238"/>
      <c r="K54" s="238"/>
      <c r="L54" s="218"/>
      <c r="M54"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54" s="219" t="str">
        <f>IF(Table_PrescriptLights_Input5[[#This Row],[Unit capacity (tons)]]="","",IFERROR(Table_PrescriptLights_Input5[[#This Row],[Per-unit incentive]]*Table_PrescriptLights_Input5[[#This Row],[Unit capacity (tons)]]*Table_PrescriptLights_Input5[[#This Row],[Number of units]],""))</f>
        <v/>
      </c>
      <c r="O54" s="220" t="str">
        <f>IF(Table_PrescriptLights_Input5[[#This Row],[Unit capacity (tons)]]="","",Table_PrescriptLights_Input5[[#This Row],[Unit capacity (tons)]]*Table_PrescriptLights_Input5[[#This Row],[Number of units]]*Table_PrescriptLights_Input5[[#This Row],[Part load (IPLV) kW/ton]]*VLOOKUP($E$4,References!$L$103:$O$112,2,FALSE)*0.05)</f>
        <v/>
      </c>
      <c r="P54" s="221" t="str">
        <f>IF(Table_PrescriptLights_Input5[[#This Row],[Unit capacity (tons)]]="","",Table_PrescriptLights_Input5[[#This Row],[Unit capacity (tons)]]*Table_PrescriptLights_Input5[[#This Row],[Number of units]]*Table_PrescriptLights_Input5[[#This Row],[Full load kW/ton]]*VLOOKUP($E$4,References!$L$103:$O$112,4,FALSE)*0.05)</f>
        <v/>
      </c>
      <c r="Q54" s="219" t="str">
        <f>IFERROR(Table_PrescriptLights_Input5[[#This Row],[Energy savings (kWh)]]*Input_AvgkWhRate, "")</f>
        <v/>
      </c>
      <c r="R54" s="219" t="str">
        <f>IF(Table_PrescriptLights_Input5[[#This Row],[Unit capacity (tons)]]="", "",Table_PrescriptLights_Input5[[#This Row],[Total equipment + labor cost]])</f>
        <v/>
      </c>
      <c r="S54" s="219" t="str">
        <f>IFERROR(Table_PrescriptLights_Input5[[#This Row],[Gross measure cost]]-Table_PrescriptLights_Input5[[#This Row],[Estimated incentive]], "")</f>
        <v/>
      </c>
      <c r="T54" s="220" t="str">
        <f t="shared" si="0"/>
        <v/>
      </c>
      <c r="U54" s="186"/>
      <c r="V54" s="186"/>
      <c r="W54" s="186"/>
      <c r="X54" s="186"/>
      <c r="Y54" s="186"/>
      <c r="Z54" s="186"/>
      <c r="AA54" s="186"/>
      <c r="AB54" s="186"/>
      <c r="AC54" s="186"/>
      <c r="AD54" s="186"/>
      <c r="AE54" s="186"/>
      <c r="AF54" s="186"/>
      <c r="AG54" s="186"/>
      <c r="AH54" s="186"/>
      <c r="AI54" s="186"/>
      <c r="AJ54" s="186"/>
      <c r="AK54" s="186"/>
      <c r="AL54" s="186"/>
      <c r="AM54" s="186"/>
      <c r="AN54" s="186"/>
      <c r="AO54" s="186"/>
      <c r="AP54" s="186"/>
      <c r="AQ54" s="186"/>
      <c r="AR54" s="186"/>
      <c r="AS54" s="186"/>
      <c r="AT54" s="186"/>
      <c r="AU54" s="186"/>
      <c r="AV54" s="186"/>
    </row>
    <row r="55" spans="1:48" x14ac:dyDescent="0.2">
      <c r="A55" s="186"/>
      <c r="B55" s="213">
        <v>50</v>
      </c>
      <c r="C55" s="185" t="str">
        <f>IFERROR(INDEX(Table_Prescript_Meas[Measure Number], MATCH(E55, Table_Prescript_Meas[Measure Description], 0)), "")</f>
        <v/>
      </c>
      <c r="D55" s="222"/>
      <c r="E55" s="223"/>
      <c r="F55" s="185" t="str">
        <f>IFERROR(INDEX(Table_Prescript_Meas[Units], MATCH(Table_PrescriptLights_Input5[[#This Row],[Measure number]], Table_Prescript_Meas[Measure Number], 0)), "")</f>
        <v/>
      </c>
      <c r="G55" s="214"/>
      <c r="H55" s="215"/>
      <c r="I55" s="237"/>
      <c r="J55" s="238"/>
      <c r="K55" s="238"/>
      <c r="L55" s="218"/>
      <c r="M55"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55" s="219" t="str">
        <f>IF(Table_PrescriptLights_Input5[[#This Row],[Unit capacity (tons)]]="","",IFERROR(Table_PrescriptLights_Input5[[#This Row],[Per-unit incentive]]*Table_PrescriptLights_Input5[[#This Row],[Unit capacity (tons)]]*Table_PrescriptLights_Input5[[#This Row],[Number of units]],""))</f>
        <v/>
      </c>
      <c r="O55" s="220" t="str">
        <f>IF(Table_PrescriptLights_Input5[[#This Row],[Unit capacity (tons)]]="","",Table_PrescriptLights_Input5[[#This Row],[Unit capacity (tons)]]*Table_PrescriptLights_Input5[[#This Row],[Number of units]]*Table_PrescriptLights_Input5[[#This Row],[Part load (IPLV) kW/ton]]*VLOOKUP($E$4,References!$L$103:$O$112,2,FALSE)*0.05)</f>
        <v/>
      </c>
      <c r="P55" s="221" t="str">
        <f>IF(Table_PrescriptLights_Input5[[#This Row],[Unit capacity (tons)]]="","",Table_PrescriptLights_Input5[[#This Row],[Unit capacity (tons)]]*Table_PrescriptLights_Input5[[#This Row],[Number of units]]*Table_PrescriptLights_Input5[[#This Row],[Full load kW/ton]]*VLOOKUP($E$4,References!$L$103:$O$112,4,FALSE)*0.05)</f>
        <v/>
      </c>
      <c r="Q55" s="219" t="str">
        <f>IFERROR(Table_PrescriptLights_Input5[[#This Row],[Energy savings (kWh)]]*Input_AvgkWhRate, "")</f>
        <v/>
      </c>
      <c r="R55" s="219" t="str">
        <f>IF(Table_PrescriptLights_Input5[[#This Row],[Unit capacity (tons)]]="", "",Table_PrescriptLights_Input5[[#This Row],[Total equipment + labor cost]])</f>
        <v/>
      </c>
      <c r="S55" s="219" t="str">
        <f>IFERROR(Table_PrescriptLights_Input5[[#This Row],[Gross measure cost]]-Table_PrescriptLights_Input5[[#This Row],[Estimated incentive]], "")</f>
        <v/>
      </c>
      <c r="T55" s="220" t="str">
        <f t="shared" si="0"/>
        <v/>
      </c>
      <c r="U55" s="186"/>
      <c r="V55" s="186"/>
      <c r="W55" s="186"/>
      <c r="X55" s="186"/>
      <c r="Y55" s="186"/>
      <c r="Z55" s="186"/>
      <c r="AA55" s="186"/>
      <c r="AB55" s="186"/>
      <c r="AC55" s="186"/>
      <c r="AD55" s="186"/>
      <c r="AE55" s="186"/>
      <c r="AF55" s="186"/>
      <c r="AG55" s="186"/>
      <c r="AH55" s="186"/>
      <c r="AI55" s="186"/>
      <c r="AJ55" s="186"/>
      <c r="AK55" s="186"/>
      <c r="AL55" s="186"/>
      <c r="AM55" s="186"/>
      <c r="AN55" s="186"/>
      <c r="AO55" s="186"/>
      <c r="AP55" s="186"/>
      <c r="AQ55" s="186"/>
      <c r="AR55" s="186"/>
      <c r="AS55" s="186"/>
      <c r="AT55" s="186"/>
      <c r="AU55" s="186"/>
      <c r="AV55" s="186"/>
    </row>
    <row r="56" spans="1:48" x14ac:dyDescent="0.2">
      <c r="A56" s="186"/>
      <c r="U56" s="186"/>
      <c r="V56" s="186"/>
      <c r="W56" s="186"/>
      <c r="X56" s="186"/>
      <c r="Y56" s="186"/>
      <c r="Z56" s="186"/>
      <c r="AA56" s="186"/>
      <c r="AB56" s="186"/>
      <c r="AC56" s="186"/>
      <c r="AD56" s="186"/>
      <c r="AE56" s="186"/>
      <c r="AF56" s="186"/>
      <c r="AG56" s="186"/>
      <c r="AH56" s="186"/>
      <c r="AI56" s="186"/>
      <c r="AJ56" s="186"/>
      <c r="AK56" s="186"/>
      <c r="AL56" s="186"/>
      <c r="AM56" s="186"/>
      <c r="AN56" s="186"/>
      <c r="AO56" s="186"/>
      <c r="AP56" s="186"/>
      <c r="AQ56" s="186"/>
      <c r="AR56" s="186"/>
      <c r="AS56" s="186"/>
      <c r="AT56" s="186"/>
      <c r="AU56" s="186"/>
      <c r="AV56" s="186"/>
    </row>
    <row r="57" spans="1:48" x14ac:dyDescent="0.2">
      <c r="F57" s="183"/>
    </row>
    <row r="58" spans="1:48" x14ac:dyDescent="0.2">
      <c r="B58" s="183" t="s">
        <v>24</v>
      </c>
      <c r="F58" s="183"/>
    </row>
    <row r="59" spans="1:48" x14ac:dyDescent="0.2">
      <c r="B59" s="183" t="str">
        <f>Value_Application_Version</f>
        <v>Version 2.1</v>
      </c>
      <c r="F59" s="183"/>
    </row>
    <row r="60" spans="1:48" x14ac:dyDescent="0.2">
      <c r="F60" s="183"/>
    </row>
    <row r="61" spans="1:48" x14ac:dyDescent="0.2">
      <c r="A61" s="186"/>
      <c r="U61" s="186"/>
      <c r="V61" s="186"/>
      <c r="W61" s="186"/>
      <c r="X61" s="186"/>
      <c r="Y61" s="186"/>
      <c r="Z61" s="186"/>
      <c r="AA61" s="186"/>
      <c r="AB61" s="186"/>
      <c r="AC61" s="186"/>
      <c r="AD61" s="186"/>
      <c r="AE61" s="186"/>
      <c r="AF61" s="186"/>
      <c r="AG61" s="186"/>
      <c r="AH61" s="186"/>
      <c r="AI61" s="186"/>
      <c r="AJ61" s="186"/>
      <c r="AK61" s="186"/>
      <c r="AL61" s="186"/>
      <c r="AM61" s="186"/>
      <c r="AN61" s="186"/>
      <c r="AO61" s="186"/>
      <c r="AP61" s="186"/>
      <c r="AQ61" s="186"/>
      <c r="AR61" s="186"/>
      <c r="AS61" s="186"/>
      <c r="AT61" s="186"/>
      <c r="AU61" s="186"/>
      <c r="AV61" s="186"/>
    </row>
    <row r="62" spans="1:48" x14ac:dyDescent="0.2">
      <c r="A62" s="186"/>
      <c r="U62" s="186"/>
      <c r="V62" s="186"/>
      <c r="W62" s="186"/>
      <c r="X62" s="186"/>
      <c r="Y62" s="186"/>
      <c r="Z62" s="186"/>
      <c r="AA62" s="186"/>
      <c r="AB62" s="186"/>
      <c r="AC62" s="186"/>
      <c r="AD62" s="186"/>
      <c r="AE62" s="186"/>
      <c r="AF62" s="186"/>
      <c r="AG62" s="186"/>
      <c r="AH62" s="186"/>
      <c r="AI62" s="186"/>
      <c r="AJ62" s="186"/>
      <c r="AK62" s="186"/>
      <c r="AL62" s="186"/>
      <c r="AM62" s="186"/>
      <c r="AN62" s="186"/>
      <c r="AO62" s="186"/>
      <c r="AP62" s="186"/>
      <c r="AQ62" s="186"/>
      <c r="AR62" s="186"/>
      <c r="AS62" s="186"/>
      <c r="AT62" s="186"/>
      <c r="AU62" s="186"/>
      <c r="AV62" s="186"/>
    </row>
    <row r="63" spans="1:48" x14ac:dyDescent="0.2">
      <c r="A63" s="186"/>
      <c r="U63" s="186"/>
      <c r="V63" s="186"/>
      <c r="W63" s="186"/>
      <c r="X63" s="186"/>
      <c r="Y63" s="186"/>
      <c r="Z63" s="186"/>
      <c r="AA63" s="186"/>
      <c r="AB63" s="186"/>
      <c r="AC63" s="186"/>
      <c r="AD63" s="186"/>
      <c r="AE63" s="186"/>
      <c r="AF63" s="186"/>
      <c r="AG63" s="186"/>
      <c r="AH63" s="186"/>
      <c r="AI63" s="186"/>
      <c r="AJ63" s="186"/>
      <c r="AK63" s="186"/>
      <c r="AL63" s="186"/>
      <c r="AM63" s="186"/>
      <c r="AN63" s="186"/>
      <c r="AO63" s="186"/>
      <c r="AP63" s="186"/>
      <c r="AQ63" s="186"/>
      <c r="AR63" s="186"/>
      <c r="AS63" s="186"/>
      <c r="AT63" s="186"/>
      <c r="AU63" s="186"/>
      <c r="AV63" s="186"/>
    </row>
    <row r="64" spans="1:48" x14ac:dyDescent="0.2">
      <c r="A64" s="186"/>
      <c r="U64" s="186"/>
      <c r="V64" s="186"/>
      <c r="W64" s="186"/>
      <c r="X64" s="186"/>
      <c r="Y64" s="186"/>
      <c r="Z64" s="186"/>
      <c r="AA64" s="186"/>
      <c r="AB64" s="186"/>
      <c r="AC64" s="186"/>
      <c r="AD64" s="186"/>
      <c r="AE64" s="186"/>
      <c r="AF64" s="186"/>
      <c r="AG64" s="186"/>
      <c r="AH64" s="186"/>
      <c r="AI64" s="186"/>
      <c r="AJ64" s="186"/>
      <c r="AK64" s="186"/>
      <c r="AL64" s="186"/>
      <c r="AM64" s="186"/>
      <c r="AN64" s="186"/>
      <c r="AO64" s="186"/>
      <c r="AP64" s="186"/>
      <c r="AQ64" s="186"/>
      <c r="AR64" s="186"/>
      <c r="AS64" s="186"/>
      <c r="AT64" s="186"/>
      <c r="AU64" s="186"/>
      <c r="AV64" s="186"/>
    </row>
    <row r="65" spans="1:48" x14ac:dyDescent="0.2">
      <c r="A65" s="186"/>
      <c r="U65" s="186"/>
      <c r="V65" s="186"/>
      <c r="W65" s="186"/>
      <c r="X65" s="186"/>
      <c r="Y65" s="186"/>
      <c r="Z65" s="186"/>
      <c r="AA65" s="186"/>
      <c r="AB65" s="186"/>
      <c r="AC65" s="186"/>
      <c r="AD65" s="186"/>
      <c r="AE65" s="186"/>
      <c r="AF65" s="186"/>
      <c r="AG65" s="186"/>
      <c r="AH65" s="186"/>
      <c r="AI65" s="186"/>
      <c r="AJ65" s="186"/>
      <c r="AK65" s="186"/>
      <c r="AL65" s="186"/>
      <c r="AM65" s="186"/>
      <c r="AN65" s="186"/>
      <c r="AO65" s="186"/>
      <c r="AP65" s="186"/>
      <c r="AQ65" s="186"/>
      <c r="AR65" s="186"/>
      <c r="AS65" s="186"/>
      <c r="AT65" s="186"/>
      <c r="AU65" s="186"/>
      <c r="AV65" s="186"/>
    </row>
    <row r="66" spans="1:48" x14ac:dyDescent="0.2">
      <c r="A66" s="186"/>
      <c r="U66" s="186"/>
      <c r="V66" s="186"/>
      <c r="W66" s="186"/>
      <c r="X66" s="186"/>
      <c r="Y66" s="186"/>
      <c r="Z66" s="186"/>
      <c r="AA66" s="186"/>
      <c r="AB66" s="186"/>
      <c r="AC66" s="186"/>
      <c r="AD66" s="186"/>
      <c r="AE66" s="186"/>
      <c r="AF66" s="186"/>
      <c r="AG66" s="186"/>
      <c r="AH66" s="186"/>
      <c r="AI66" s="186"/>
      <c r="AJ66" s="186"/>
      <c r="AK66" s="186"/>
      <c r="AL66" s="186"/>
      <c r="AM66" s="186"/>
      <c r="AN66" s="186"/>
      <c r="AO66" s="186"/>
      <c r="AP66" s="186"/>
      <c r="AQ66" s="186"/>
      <c r="AR66" s="186"/>
      <c r="AS66" s="186"/>
      <c r="AT66" s="186"/>
      <c r="AU66" s="186"/>
      <c r="AV66" s="186"/>
    </row>
    <row r="67" spans="1:48" x14ac:dyDescent="0.2">
      <c r="A67" s="186"/>
      <c r="U67" s="186"/>
      <c r="V67" s="186"/>
      <c r="W67" s="186"/>
      <c r="X67" s="186"/>
      <c r="Y67" s="186"/>
      <c r="Z67" s="186"/>
      <c r="AA67" s="186"/>
      <c r="AB67" s="186"/>
      <c r="AC67" s="186"/>
      <c r="AD67" s="186"/>
      <c r="AE67" s="186"/>
      <c r="AF67" s="186"/>
      <c r="AG67" s="186"/>
      <c r="AH67" s="186"/>
      <c r="AI67" s="186"/>
      <c r="AJ67" s="186"/>
      <c r="AK67" s="186"/>
      <c r="AL67" s="186"/>
      <c r="AM67" s="186"/>
      <c r="AN67" s="186"/>
      <c r="AO67" s="186"/>
      <c r="AP67" s="186"/>
      <c r="AQ67" s="186"/>
      <c r="AR67" s="186"/>
      <c r="AS67" s="186"/>
      <c r="AT67" s="186"/>
      <c r="AU67" s="186"/>
      <c r="AV67" s="186"/>
    </row>
    <row r="68" spans="1:48" x14ac:dyDescent="0.2">
      <c r="A68" s="186"/>
      <c r="U68" s="186"/>
      <c r="V68" s="186"/>
      <c r="W68" s="186"/>
      <c r="X68" s="186"/>
      <c r="Y68" s="186"/>
      <c r="Z68" s="186"/>
      <c r="AA68" s="186"/>
      <c r="AB68" s="186"/>
      <c r="AC68" s="186"/>
      <c r="AD68" s="186"/>
      <c r="AE68" s="186"/>
      <c r="AF68" s="186"/>
      <c r="AG68" s="186"/>
      <c r="AH68" s="186"/>
      <c r="AI68" s="186"/>
      <c r="AJ68" s="186"/>
      <c r="AK68" s="186"/>
      <c r="AL68" s="186"/>
      <c r="AM68" s="186"/>
      <c r="AN68" s="186"/>
      <c r="AO68" s="186"/>
      <c r="AP68" s="186"/>
      <c r="AQ68" s="186"/>
      <c r="AR68" s="186"/>
      <c r="AS68" s="186"/>
      <c r="AT68" s="186"/>
      <c r="AU68" s="186"/>
      <c r="AV68" s="186"/>
    </row>
    <row r="69" spans="1:48" x14ac:dyDescent="0.2">
      <c r="A69" s="186"/>
      <c r="U69" s="186"/>
      <c r="V69" s="186"/>
      <c r="W69" s="186"/>
      <c r="X69" s="186"/>
      <c r="Y69" s="186"/>
      <c r="Z69" s="186"/>
      <c r="AA69" s="186"/>
      <c r="AB69" s="186"/>
      <c r="AC69" s="186"/>
      <c r="AD69" s="186"/>
      <c r="AE69" s="186"/>
      <c r="AF69" s="186"/>
      <c r="AG69" s="186"/>
      <c r="AH69" s="186"/>
      <c r="AI69" s="186"/>
      <c r="AJ69" s="186"/>
      <c r="AK69" s="186"/>
      <c r="AL69" s="186"/>
      <c r="AM69" s="186"/>
      <c r="AN69" s="186"/>
      <c r="AO69" s="186"/>
      <c r="AP69" s="186"/>
      <c r="AQ69" s="186"/>
      <c r="AR69" s="186"/>
      <c r="AS69" s="186"/>
      <c r="AT69" s="186"/>
      <c r="AU69" s="186"/>
      <c r="AV69" s="186"/>
    </row>
    <row r="70" spans="1:48" x14ac:dyDescent="0.2">
      <c r="A70" s="186"/>
      <c r="U70" s="186"/>
      <c r="V70" s="186"/>
      <c r="W70" s="186"/>
      <c r="X70" s="186"/>
      <c r="Y70" s="186"/>
      <c r="Z70" s="186"/>
      <c r="AA70" s="186"/>
      <c r="AB70" s="186"/>
      <c r="AC70" s="186"/>
      <c r="AD70" s="186"/>
      <c r="AE70" s="186"/>
      <c r="AF70" s="186"/>
      <c r="AG70" s="186"/>
      <c r="AH70" s="186"/>
      <c r="AI70" s="186"/>
      <c r="AJ70" s="186"/>
      <c r="AK70" s="186"/>
      <c r="AL70" s="186"/>
      <c r="AM70" s="186"/>
      <c r="AN70" s="186"/>
      <c r="AO70" s="186"/>
      <c r="AP70" s="186"/>
      <c r="AQ70" s="186"/>
      <c r="AR70" s="186"/>
      <c r="AS70" s="186"/>
      <c r="AT70" s="186"/>
      <c r="AU70" s="186"/>
      <c r="AV70" s="186"/>
    </row>
    <row r="71" spans="1:48" x14ac:dyDescent="0.2">
      <c r="A71" s="186"/>
      <c r="U71" s="186"/>
      <c r="V71" s="186"/>
      <c r="W71" s="186"/>
      <c r="X71" s="186"/>
      <c r="Y71" s="186"/>
      <c r="Z71" s="186"/>
      <c r="AA71" s="186"/>
      <c r="AB71" s="186"/>
      <c r="AC71" s="186"/>
      <c r="AD71" s="186"/>
      <c r="AE71" s="186"/>
      <c r="AF71" s="186"/>
      <c r="AG71" s="186"/>
      <c r="AH71" s="186"/>
      <c r="AI71" s="186"/>
      <c r="AJ71" s="186"/>
      <c r="AK71" s="186"/>
      <c r="AL71" s="186"/>
      <c r="AM71" s="186"/>
      <c r="AN71" s="186"/>
      <c r="AO71" s="186"/>
      <c r="AP71" s="186"/>
      <c r="AQ71" s="186"/>
      <c r="AR71" s="186"/>
      <c r="AS71" s="186"/>
      <c r="AT71" s="186"/>
      <c r="AU71" s="186"/>
      <c r="AV71" s="186"/>
    </row>
    <row r="72" spans="1:48" x14ac:dyDescent="0.2">
      <c r="A72" s="186"/>
      <c r="U72" s="186"/>
      <c r="V72" s="186"/>
      <c r="W72" s="186"/>
      <c r="X72" s="186"/>
      <c r="Y72" s="186"/>
      <c r="Z72" s="186"/>
      <c r="AA72" s="186"/>
      <c r="AB72" s="186"/>
      <c r="AC72" s="186"/>
      <c r="AD72" s="186"/>
      <c r="AE72" s="186"/>
      <c r="AF72" s="186"/>
      <c r="AG72" s="186"/>
      <c r="AH72" s="186"/>
      <c r="AI72" s="186"/>
      <c r="AJ72" s="186"/>
      <c r="AK72" s="186"/>
      <c r="AL72" s="186"/>
      <c r="AM72" s="186"/>
      <c r="AN72" s="186"/>
      <c r="AO72" s="186"/>
      <c r="AP72" s="186"/>
      <c r="AQ72" s="186"/>
      <c r="AR72" s="186"/>
      <c r="AS72" s="186"/>
      <c r="AT72" s="186"/>
      <c r="AU72" s="186"/>
      <c r="AV72" s="186"/>
    </row>
    <row r="73" spans="1:48" x14ac:dyDescent="0.2">
      <c r="A73" s="186"/>
      <c r="U73" s="186"/>
      <c r="V73" s="186"/>
      <c r="W73" s="186"/>
      <c r="X73" s="186"/>
      <c r="Y73" s="186"/>
      <c r="Z73" s="186"/>
      <c r="AA73" s="186"/>
      <c r="AB73" s="186"/>
      <c r="AC73" s="186"/>
      <c r="AD73" s="186"/>
      <c r="AE73" s="186"/>
      <c r="AF73" s="186"/>
      <c r="AG73" s="186"/>
      <c r="AH73" s="186"/>
      <c r="AI73" s="186"/>
      <c r="AJ73" s="186"/>
      <c r="AK73" s="186"/>
      <c r="AL73" s="186"/>
      <c r="AM73" s="186"/>
      <c r="AN73" s="186"/>
      <c r="AO73" s="186"/>
      <c r="AP73" s="186"/>
      <c r="AQ73" s="186"/>
      <c r="AR73" s="186"/>
      <c r="AS73" s="186"/>
      <c r="AT73" s="186"/>
      <c r="AU73" s="186"/>
      <c r="AV73" s="186"/>
    </row>
    <row r="74" spans="1:48" x14ac:dyDescent="0.2">
      <c r="A74" s="186"/>
      <c r="U74" s="186"/>
      <c r="V74" s="186"/>
      <c r="W74" s="186"/>
      <c r="X74" s="186"/>
      <c r="Y74" s="186"/>
      <c r="Z74" s="186"/>
      <c r="AA74" s="186"/>
      <c r="AB74" s="186"/>
      <c r="AC74" s="186"/>
      <c r="AD74" s="186"/>
      <c r="AE74" s="186"/>
      <c r="AF74" s="186"/>
      <c r="AG74" s="186"/>
      <c r="AH74" s="186"/>
      <c r="AI74" s="186"/>
      <c r="AJ74" s="186"/>
      <c r="AK74" s="186"/>
      <c r="AL74" s="186"/>
      <c r="AM74" s="186"/>
      <c r="AN74" s="186"/>
      <c r="AO74" s="186"/>
      <c r="AP74" s="186"/>
      <c r="AQ74" s="186"/>
      <c r="AR74" s="186"/>
      <c r="AS74" s="186"/>
      <c r="AT74" s="186"/>
      <c r="AU74" s="186"/>
      <c r="AV74" s="186"/>
    </row>
    <row r="75" spans="1:48" x14ac:dyDescent="0.2">
      <c r="A75" s="186"/>
      <c r="U75" s="186"/>
      <c r="V75" s="186"/>
      <c r="W75" s="186"/>
      <c r="X75" s="186"/>
      <c r="Y75" s="186"/>
      <c r="Z75" s="186"/>
      <c r="AA75" s="186"/>
      <c r="AB75" s="186"/>
      <c r="AC75" s="186"/>
      <c r="AD75" s="186"/>
      <c r="AE75" s="186"/>
      <c r="AF75" s="186"/>
      <c r="AG75" s="186"/>
      <c r="AH75" s="186"/>
      <c r="AI75" s="186"/>
      <c r="AJ75" s="186"/>
      <c r="AK75" s="186"/>
      <c r="AL75" s="186"/>
      <c r="AM75" s="186"/>
      <c r="AN75" s="186"/>
      <c r="AO75" s="186"/>
      <c r="AP75" s="186"/>
      <c r="AQ75" s="186"/>
      <c r="AR75" s="186"/>
      <c r="AS75" s="186"/>
      <c r="AT75" s="186"/>
      <c r="AU75" s="186"/>
      <c r="AV75" s="186"/>
    </row>
    <row r="76" spans="1:48" x14ac:dyDescent="0.2">
      <c r="A76" s="186"/>
      <c r="U76" s="186"/>
      <c r="V76" s="186"/>
      <c r="W76" s="186"/>
      <c r="X76" s="186"/>
      <c r="Y76" s="186"/>
      <c r="Z76" s="186"/>
      <c r="AA76" s="186"/>
      <c r="AB76" s="186"/>
      <c r="AC76" s="186"/>
      <c r="AD76" s="186"/>
      <c r="AE76" s="186"/>
      <c r="AF76" s="186"/>
      <c r="AG76" s="186"/>
      <c r="AH76" s="186"/>
      <c r="AI76" s="186"/>
      <c r="AJ76" s="186"/>
      <c r="AK76" s="186"/>
      <c r="AL76" s="186"/>
      <c r="AM76" s="186"/>
      <c r="AN76" s="186"/>
      <c r="AO76" s="186"/>
      <c r="AP76" s="186"/>
      <c r="AQ76" s="186"/>
      <c r="AR76" s="186"/>
      <c r="AS76" s="186"/>
      <c r="AT76" s="186"/>
      <c r="AU76" s="186"/>
      <c r="AV76" s="186"/>
    </row>
    <row r="77" spans="1:48" x14ac:dyDescent="0.2">
      <c r="A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c r="AQ77" s="186"/>
      <c r="AR77" s="186"/>
      <c r="AS77" s="186"/>
      <c r="AT77" s="186"/>
      <c r="AU77" s="186"/>
      <c r="AV77" s="186"/>
    </row>
    <row r="78" spans="1:48" x14ac:dyDescent="0.2">
      <c r="A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c r="AQ78" s="186"/>
      <c r="AR78" s="186"/>
      <c r="AS78" s="186"/>
      <c r="AT78" s="186"/>
      <c r="AU78" s="186"/>
      <c r="AV78" s="186"/>
    </row>
    <row r="79" spans="1:48" x14ac:dyDescent="0.2">
      <c r="A79" s="186"/>
      <c r="U79" s="186"/>
      <c r="V79" s="186"/>
      <c r="W79" s="186"/>
      <c r="X79" s="186"/>
      <c r="Y79" s="186"/>
      <c r="Z79" s="186"/>
      <c r="AA79" s="186"/>
      <c r="AB79" s="186"/>
      <c r="AC79" s="186"/>
      <c r="AD79" s="186"/>
      <c r="AE79" s="186"/>
      <c r="AF79" s="186"/>
      <c r="AG79" s="186"/>
      <c r="AH79" s="186"/>
      <c r="AI79" s="186"/>
      <c r="AJ79" s="186"/>
      <c r="AK79" s="186"/>
      <c r="AL79" s="186"/>
      <c r="AM79" s="186"/>
      <c r="AN79" s="186"/>
      <c r="AO79" s="186"/>
      <c r="AP79" s="186"/>
      <c r="AQ79" s="186"/>
      <c r="AR79" s="186"/>
      <c r="AS79" s="186"/>
      <c r="AT79" s="186"/>
      <c r="AU79" s="186"/>
      <c r="AV79" s="186"/>
    </row>
    <row r="80" spans="1:48" x14ac:dyDescent="0.2">
      <c r="A80" s="186"/>
      <c r="U80" s="186"/>
      <c r="V80" s="186"/>
      <c r="W80" s="186"/>
      <c r="X80" s="186"/>
      <c r="Y80" s="186"/>
      <c r="Z80" s="186"/>
      <c r="AA80" s="186"/>
      <c r="AB80" s="186"/>
      <c r="AC80" s="186"/>
      <c r="AD80" s="186"/>
      <c r="AE80" s="186"/>
      <c r="AF80" s="186"/>
      <c r="AG80" s="186"/>
      <c r="AH80" s="186"/>
      <c r="AI80" s="186"/>
      <c r="AJ80" s="186"/>
      <c r="AK80" s="186"/>
      <c r="AL80" s="186"/>
      <c r="AM80" s="186"/>
      <c r="AN80" s="186"/>
      <c r="AO80" s="186"/>
      <c r="AP80" s="186"/>
      <c r="AQ80" s="186"/>
      <c r="AR80" s="186"/>
      <c r="AS80" s="186"/>
      <c r="AT80" s="186"/>
      <c r="AU80" s="186"/>
      <c r="AV80" s="186"/>
    </row>
    <row r="81" spans="1:48" x14ac:dyDescent="0.2">
      <c r="A81" s="186"/>
      <c r="U81" s="186"/>
      <c r="V81" s="186"/>
      <c r="W81" s="186"/>
      <c r="X81" s="186"/>
      <c r="Y81" s="186"/>
      <c r="Z81" s="186"/>
      <c r="AA81" s="186"/>
      <c r="AB81" s="186"/>
      <c r="AC81" s="186"/>
      <c r="AD81" s="186"/>
      <c r="AE81" s="186"/>
      <c r="AF81" s="186"/>
      <c r="AG81" s="186"/>
      <c r="AH81" s="186"/>
      <c r="AI81" s="186"/>
      <c r="AJ81" s="186"/>
      <c r="AK81" s="186"/>
      <c r="AL81" s="186"/>
      <c r="AM81" s="186"/>
      <c r="AN81" s="186"/>
      <c r="AO81" s="186"/>
      <c r="AP81" s="186"/>
      <c r="AQ81" s="186"/>
      <c r="AR81" s="186"/>
      <c r="AS81" s="186"/>
      <c r="AT81" s="186"/>
      <c r="AU81" s="186"/>
      <c r="AV81" s="186"/>
    </row>
    <row r="82" spans="1:48" x14ac:dyDescent="0.2">
      <c r="A82" s="186"/>
      <c r="U82" s="186"/>
      <c r="V82" s="186"/>
      <c r="W82" s="186"/>
      <c r="X82" s="186"/>
      <c r="Y82" s="186"/>
      <c r="Z82" s="186"/>
      <c r="AA82" s="186"/>
      <c r="AB82" s="186"/>
      <c r="AC82" s="186"/>
      <c r="AD82" s="186"/>
      <c r="AE82" s="186"/>
      <c r="AF82" s="186"/>
      <c r="AG82" s="186"/>
      <c r="AH82" s="186"/>
      <c r="AI82" s="186"/>
      <c r="AJ82" s="186"/>
      <c r="AK82" s="186"/>
      <c r="AL82" s="186"/>
      <c r="AM82" s="186"/>
      <c r="AN82" s="186"/>
      <c r="AO82" s="186"/>
      <c r="AP82" s="186"/>
      <c r="AQ82" s="186"/>
      <c r="AR82" s="186"/>
      <c r="AS82" s="186"/>
      <c r="AT82" s="186"/>
      <c r="AU82" s="186"/>
      <c r="AV82" s="186"/>
    </row>
    <row r="83" spans="1:48" x14ac:dyDescent="0.2">
      <c r="A83" s="186"/>
      <c r="U83" s="186"/>
      <c r="V83" s="186"/>
      <c r="W83" s="186"/>
      <c r="X83" s="186"/>
      <c r="Y83" s="186"/>
      <c r="Z83" s="186"/>
      <c r="AA83" s="186"/>
      <c r="AB83" s="186"/>
      <c r="AC83" s="186"/>
      <c r="AD83" s="186"/>
      <c r="AE83" s="186"/>
      <c r="AF83" s="186"/>
      <c r="AG83" s="186"/>
      <c r="AH83" s="186"/>
      <c r="AI83" s="186"/>
      <c r="AJ83" s="186"/>
      <c r="AK83" s="186"/>
      <c r="AL83" s="186"/>
      <c r="AM83" s="186"/>
      <c r="AN83" s="186"/>
      <c r="AO83" s="186"/>
      <c r="AP83" s="186"/>
      <c r="AQ83" s="186"/>
      <c r="AR83" s="186"/>
      <c r="AS83" s="186"/>
      <c r="AT83" s="186"/>
      <c r="AU83" s="186"/>
      <c r="AV83" s="186"/>
    </row>
    <row r="84" spans="1:48" x14ac:dyDescent="0.2">
      <c r="A84" s="186"/>
      <c r="U84" s="186"/>
      <c r="V84" s="186"/>
      <c r="W84" s="186"/>
      <c r="X84" s="186"/>
      <c r="Y84" s="186"/>
      <c r="Z84" s="186"/>
      <c r="AA84" s="186"/>
      <c r="AB84" s="186"/>
      <c r="AC84" s="186"/>
      <c r="AD84" s="186"/>
      <c r="AE84" s="186"/>
      <c r="AF84" s="186"/>
      <c r="AG84" s="186"/>
      <c r="AH84" s="186"/>
      <c r="AI84" s="186"/>
      <c r="AJ84" s="186"/>
      <c r="AK84" s="186"/>
      <c r="AL84" s="186"/>
      <c r="AM84" s="186"/>
      <c r="AN84" s="186"/>
      <c r="AO84" s="186"/>
      <c r="AP84" s="186"/>
      <c r="AQ84" s="186"/>
      <c r="AR84" s="186"/>
      <c r="AS84" s="186"/>
      <c r="AT84" s="186"/>
      <c r="AU84" s="186"/>
      <c r="AV84" s="186"/>
    </row>
    <row r="85" spans="1:48" x14ac:dyDescent="0.2">
      <c r="A85" s="186"/>
      <c r="U85" s="186"/>
      <c r="V85" s="186"/>
      <c r="W85" s="186"/>
      <c r="X85" s="186"/>
      <c r="Y85" s="186"/>
      <c r="Z85" s="186"/>
      <c r="AA85" s="186"/>
      <c r="AB85" s="186"/>
      <c r="AC85" s="186"/>
      <c r="AD85" s="186"/>
      <c r="AE85" s="186"/>
      <c r="AF85" s="186"/>
      <c r="AG85" s="186"/>
      <c r="AH85" s="186"/>
      <c r="AI85" s="186"/>
      <c r="AJ85" s="186"/>
      <c r="AK85" s="186"/>
      <c r="AL85" s="186"/>
      <c r="AM85" s="186"/>
      <c r="AN85" s="186"/>
      <c r="AO85" s="186"/>
      <c r="AP85" s="186"/>
      <c r="AQ85" s="186"/>
      <c r="AR85" s="186"/>
      <c r="AS85" s="186"/>
      <c r="AT85" s="186"/>
      <c r="AU85" s="186"/>
      <c r="AV85" s="186"/>
    </row>
    <row r="86" spans="1:48" x14ac:dyDescent="0.2">
      <c r="A86" s="186"/>
      <c r="U86" s="186"/>
      <c r="V86" s="186"/>
      <c r="W86" s="186"/>
      <c r="X86" s="186"/>
      <c r="Y86" s="186"/>
      <c r="Z86" s="186"/>
      <c r="AA86" s="186"/>
      <c r="AB86" s="186"/>
      <c r="AC86" s="186"/>
      <c r="AD86" s="186"/>
      <c r="AE86" s="186"/>
      <c r="AF86" s="186"/>
      <c r="AG86" s="186"/>
      <c r="AH86" s="186"/>
      <c r="AI86" s="186"/>
      <c r="AJ86" s="186"/>
      <c r="AK86" s="186"/>
      <c r="AL86" s="186"/>
      <c r="AM86" s="186"/>
      <c r="AN86" s="186"/>
      <c r="AO86" s="186"/>
      <c r="AP86" s="186"/>
      <c r="AQ86" s="186"/>
      <c r="AR86" s="186"/>
      <c r="AS86" s="186"/>
      <c r="AT86" s="186"/>
      <c r="AU86" s="186"/>
      <c r="AV86" s="186"/>
    </row>
    <row r="87" spans="1:48" x14ac:dyDescent="0.2">
      <c r="A87" s="186"/>
      <c r="U87" s="186"/>
      <c r="V87" s="186"/>
      <c r="W87" s="186"/>
      <c r="X87" s="186"/>
      <c r="Y87" s="186"/>
      <c r="Z87" s="186"/>
      <c r="AA87" s="186"/>
      <c r="AB87" s="186"/>
      <c r="AC87" s="186"/>
      <c r="AD87" s="186"/>
      <c r="AE87" s="186"/>
      <c r="AF87" s="186"/>
      <c r="AG87" s="186"/>
      <c r="AH87" s="186"/>
      <c r="AI87" s="186"/>
      <c r="AJ87" s="186"/>
      <c r="AK87" s="186"/>
      <c r="AL87" s="186"/>
      <c r="AM87" s="186"/>
      <c r="AN87" s="186"/>
      <c r="AO87" s="186"/>
      <c r="AP87" s="186"/>
      <c r="AQ87" s="186"/>
      <c r="AR87" s="186"/>
      <c r="AS87" s="186"/>
      <c r="AT87" s="186"/>
      <c r="AU87" s="186"/>
      <c r="AV87" s="186"/>
    </row>
    <row r="88" spans="1:48" x14ac:dyDescent="0.2">
      <c r="A88" s="186"/>
      <c r="U88" s="186"/>
      <c r="V88" s="186"/>
      <c r="W88" s="186"/>
      <c r="X88" s="186"/>
      <c r="Y88" s="186"/>
      <c r="Z88" s="186"/>
      <c r="AA88" s="186"/>
      <c r="AB88" s="186"/>
      <c r="AC88" s="186"/>
      <c r="AD88" s="186"/>
      <c r="AE88" s="186"/>
      <c r="AF88" s="186"/>
      <c r="AG88" s="186"/>
      <c r="AH88" s="186"/>
      <c r="AI88" s="186"/>
      <c r="AJ88" s="186"/>
      <c r="AK88" s="186"/>
      <c r="AL88" s="186"/>
      <c r="AM88" s="186"/>
      <c r="AN88" s="186"/>
      <c r="AO88" s="186"/>
      <c r="AP88" s="186"/>
      <c r="AQ88" s="186"/>
      <c r="AR88" s="186"/>
      <c r="AS88" s="186"/>
      <c r="AT88" s="186"/>
      <c r="AU88" s="186"/>
      <c r="AV88" s="186"/>
    </row>
    <row r="89" spans="1:48" x14ac:dyDescent="0.2">
      <c r="A89" s="186"/>
      <c r="U89" s="186"/>
      <c r="V89" s="186"/>
      <c r="W89" s="186"/>
      <c r="X89" s="186"/>
      <c r="Y89" s="186"/>
      <c r="Z89" s="186"/>
      <c r="AA89" s="186"/>
      <c r="AB89" s="186"/>
      <c r="AC89" s="186"/>
      <c r="AD89" s="186"/>
      <c r="AE89" s="186"/>
      <c r="AF89" s="186"/>
      <c r="AG89" s="186"/>
      <c r="AH89" s="186"/>
      <c r="AI89" s="186"/>
      <c r="AJ89" s="186"/>
      <c r="AK89" s="186"/>
      <c r="AL89" s="186"/>
      <c r="AM89" s="186"/>
      <c r="AN89" s="186"/>
      <c r="AO89" s="186"/>
      <c r="AP89" s="186"/>
      <c r="AQ89" s="186"/>
      <c r="AR89" s="186"/>
      <c r="AS89" s="186"/>
      <c r="AT89" s="186"/>
      <c r="AU89" s="186"/>
      <c r="AV89" s="186"/>
    </row>
    <row r="90" spans="1:48" x14ac:dyDescent="0.2">
      <c r="A90" s="186"/>
      <c r="U90" s="186"/>
      <c r="V90" s="186"/>
      <c r="W90" s="186"/>
      <c r="X90" s="186"/>
      <c r="Y90" s="186"/>
      <c r="Z90" s="186"/>
      <c r="AA90" s="186"/>
      <c r="AB90" s="186"/>
      <c r="AC90" s="186"/>
      <c r="AD90" s="186"/>
      <c r="AE90" s="186"/>
      <c r="AF90" s="186"/>
      <c r="AG90" s="186"/>
      <c r="AH90" s="186"/>
      <c r="AI90" s="186"/>
      <c r="AJ90" s="186"/>
      <c r="AK90" s="186"/>
      <c r="AL90" s="186"/>
      <c r="AM90" s="186"/>
      <c r="AN90" s="186"/>
      <c r="AO90" s="186"/>
      <c r="AP90" s="186"/>
      <c r="AQ90" s="186"/>
      <c r="AR90" s="186"/>
      <c r="AS90" s="186"/>
      <c r="AT90" s="186"/>
      <c r="AU90" s="186"/>
      <c r="AV90" s="186"/>
    </row>
    <row r="91" spans="1:48" x14ac:dyDescent="0.2">
      <c r="A91" s="186"/>
      <c r="U91" s="186"/>
      <c r="V91" s="186"/>
      <c r="W91" s="186"/>
      <c r="X91" s="186"/>
      <c r="Y91" s="186"/>
      <c r="Z91" s="186"/>
      <c r="AA91" s="186"/>
      <c r="AB91" s="186"/>
      <c r="AC91" s="186"/>
      <c r="AD91" s="186"/>
      <c r="AE91" s="186"/>
      <c r="AF91" s="186"/>
      <c r="AG91" s="186"/>
      <c r="AH91" s="186"/>
      <c r="AI91" s="186"/>
      <c r="AJ91" s="186"/>
      <c r="AK91" s="186"/>
      <c r="AL91" s="186"/>
      <c r="AM91" s="186"/>
      <c r="AN91" s="186"/>
      <c r="AO91" s="186"/>
      <c r="AP91" s="186"/>
      <c r="AQ91" s="186"/>
      <c r="AR91" s="186"/>
      <c r="AS91" s="186"/>
      <c r="AT91" s="186"/>
      <c r="AU91" s="186"/>
      <c r="AV91" s="186"/>
    </row>
    <row r="92" spans="1:48" x14ac:dyDescent="0.2">
      <c r="A92" s="186"/>
      <c r="U92" s="186"/>
      <c r="V92" s="186"/>
      <c r="W92" s="186"/>
      <c r="X92" s="186"/>
      <c r="Y92" s="186"/>
      <c r="Z92" s="186"/>
      <c r="AA92" s="186"/>
      <c r="AB92" s="186"/>
      <c r="AC92" s="186"/>
      <c r="AD92" s="186"/>
      <c r="AE92" s="186"/>
      <c r="AF92" s="186"/>
      <c r="AG92" s="186"/>
      <c r="AH92" s="186"/>
      <c r="AI92" s="186"/>
      <c r="AJ92" s="186"/>
      <c r="AK92" s="186"/>
      <c r="AL92" s="186"/>
      <c r="AM92" s="186"/>
      <c r="AN92" s="186"/>
      <c r="AO92" s="186"/>
      <c r="AP92" s="186"/>
      <c r="AQ92" s="186"/>
      <c r="AR92" s="186"/>
      <c r="AS92" s="186"/>
      <c r="AT92" s="186"/>
      <c r="AU92" s="186"/>
      <c r="AV92" s="186"/>
    </row>
    <row r="93" spans="1:48" x14ac:dyDescent="0.2">
      <c r="A93" s="186"/>
      <c r="U93" s="186"/>
      <c r="V93" s="186"/>
      <c r="W93" s="186"/>
      <c r="X93" s="186"/>
      <c r="Y93" s="186"/>
      <c r="Z93" s="186"/>
      <c r="AA93" s="186"/>
      <c r="AB93" s="186"/>
      <c r="AC93" s="186"/>
      <c r="AD93" s="186"/>
      <c r="AE93" s="186"/>
      <c r="AF93" s="186"/>
      <c r="AG93" s="186"/>
      <c r="AH93" s="186"/>
      <c r="AI93" s="186"/>
      <c r="AJ93" s="186"/>
      <c r="AK93" s="186"/>
      <c r="AL93" s="186"/>
      <c r="AM93" s="186"/>
      <c r="AN93" s="186"/>
      <c r="AO93" s="186"/>
      <c r="AP93" s="186"/>
      <c r="AQ93" s="186"/>
      <c r="AR93" s="186"/>
      <c r="AS93" s="186"/>
      <c r="AT93" s="186"/>
      <c r="AU93" s="186"/>
      <c r="AV93" s="186"/>
    </row>
    <row r="94" spans="1:48" x14ac:dyDescent="0.2">
      <c r="A94" s="186"/>
      <c r="U94" s="186"/>
      <c r="V94" s="186"/>
      <c r="W94" s="186"/>
      <c r="X94" s="186"/>
      <c r="Y94" s="186"/>
      <c r="Z94" s="186"/>
      <c r="AA94" s="186"/>
      <c r="AB94" s="186"/>
      <c r="AC94" s="186"/>
      <c r="AD94" s="186"/>
      <c r="AE94" s="186"/>
      <c r="AF94" s="186"/>
      <c r="AG94" s="186"/>
      <c r="AH94" s="186"/>
      <c r="AI94" s="186"/>
      <c r="AJ94" s="186"/>
      <c r="AK94" s="186"/>
      <c r="AL94" s="186"/>
      <c r="AM94" s="186"/>
      <c r="AN94" s="186"/>
      <c r="AO94" s="186"/>
      <c r="AP94" s="186"/>
      <c r="AQ94" s="186"/>
      <c r="AR94" s="186"/>
      <c r="AS94" s="186"/>
      <c r="AT94" s="186"/>
      <c r="AU94" s="186"/>
      <c r="AV94" s="186"/>
    </row>
    <row r="95" spans="1:48" x14ac:dyDescent="0.2">
      <c r="A95" s="186"/>
      <c r="U95" s="186"/>
      <c r="V95" s="186"/>
      <c r="W95" s="186"/>
      <c r="X95" s="186"/>
      <c r="Y95" s="186"/>
      <c r="Z95" s="186"/>
      <c r="AA95" s="186"/>
      <c r="AB95" s="186"/>
      <c r="AC95" s="186"/>
      <c r="AD95" s="186"/>
      <c r="AE95" s="186"/>
      <c r="AF95" s="186"/>
      <c r="AG95" s="186"/>
      <c r="AH95" s="186"/>
      <c r="AI95" s="186"/>
      <c r="AJ95" s="186"/>
      <c r="AK95" s="186"/>
      <c r="AL95" s="186"/>
      <c r="AM95" s="186"/>
      <c r="AN95" s="186"/>
      <c r="AO95" s="186"/>
      <c r="AP95" s="186"/>
      <c r="AQ95" s="186"/>
      <c r="AR95" s="186"/>
      <c r="AS95" s="186"/>
      <c r="AT95" s="186"/>
      <c r="AU95" s="186"/>
      <c r="AV95" s="186"/>
    </row>
    <row r="96" spans="1:48" x14ac:dyDescent="0.2">
      <c r="A96" s="186"/>
      <c r="U96" s="186"/>
      <c r="V96" s="186"/>
      <c r="W96" s="186"/>
      <c r="X96" s="186"/>
      <c r="Y96" s="186"/>
      <c r="Z96" s="186"/>
      <c r="AA96" s="186"/>
      <c r="AB96" s="186"/>
      <c r="AC96" s="186"/>
      <c r="AD96" s="186"/>
      <c r="AE96" s="186"/>
      <c r="AF96" s="186"/>
      <c r="AG96" s="186"/>
      <c r="AH96" s="186"/>
      <c r="AI96" s="186"/>
      <c r="AJ96" s="186"/>
      <c r="AK96" s="186"/>
      <c r="AL96" s="186"/>
      <c r="AM96" s="186"/>
      <c r="AN96" s="186"/>
      <c r="AO96" s="186"/>
      <c r="AP96" s="186"/>
      <c r="AQ96" s="186"/>
      <c r="AR96" s="186"/>
      <c r="AS96" s="186"/>
      <c r="AT96" s="186"/>
      <c r="AU96" s="186"/>
      <c r="AV96" s="186"/>
    </row>
    <row r="97" spans="1:48" x14ac:dyDescent="0.2">
      <c r="A97" s="186"/>
      <c r="U97" s="186"/>
      <c r="V97" s="186"/>
      <c r="W97" s="186"/>
      <c r="X97" s="186"/>
      <c r="Y97" s="186"/>
      <c r="Z97" s="186"/>
      <c r="AA97" s="186"/>
      <c r="AB97" s="186"/>
      <c r="AC97" s="186"/>
      <c r="AD97" s="186"/>
      <c r="AE97" s="186"/>
      <c r="AF97" s="186"/>
      <c r="AG97" s="186"/>
      <c r="AH97" s="186"/>
      <c r="AI97" s="186"/>
      <c r="AJ97" s="186"/>
      <c r="AK97" s="186"/>
      <c r="AL97" s="186"/>
      <c r="AM97" s="186"/>
      <c r="AN97" s="186"/>
      <c r="AO97" s="186"/>
      <c r="AP97" s="186"/>
      <c r="AQ97" s="186"/>
      <c r="AR97" s="186"/>
      <c r="AS97" s="186"/>
      <c r="AT97" s="186"/>
      <c r="AU97" s="186"/>
      <c r="AV97" s="186"/>
    </row>
    <row r="98" spans="1:48" x14ac:dyDescent="0.2">
      <c r="A98" s="186"/>
      <c r="U98" s="186"/>
      <c r="V98" s="186"/>
      <c r="W98" s="186"/>
      <c r="X98" s="186"/>
      <c r="Y98" s="186"/>
      <c r="Z98" s="186"/>
      <c r="AA98" s="186"/>
      <c r="AB98" s="186"/>
      <c r="AC98" s="186"/>
      <c r="AD98" s="186"/>
      <c r="AE98" s="186"/>
      <c r="AF98" s="186"/>
      <c r="AG98" s="186"/>
      <c r="AH98" s="186"/>
      <c r="AI98" s="186"/>
      <c r="AJ98" s="186"/>
      <c r="AK98" s="186"/>
      <c r="AL98" s="186"/>
      <c r="AM98" s="186"/>
      <c r="AN98" s="186"/>
      <c r="AO98" s="186"/>
      <c r="AP98" s="186"/>
      <c r="AQ98" s="186"/>
      <c r="AR98" s="186"/>
      <c r="AS98" s="186"/>
      <c r="AT98" s="186"/>
      <c r="AU98" s="186"/>
      <c r="AV98" s="186"/>
    </row>
    <row r="99" spans="1:48" x14ac:dyDescent="0.2">
      <c r="A99" s="186"/>
      <c r="U99" s="186"/>
      <c r="V99" s="186"/>
      <c r="W99" s="186"/>
      <c r="X99" s="186"/>
      <c r="Y99" s="186"/>
      <c r="Z99" s="186"/>
      <c r="AA99" s="186"/>
      <c r="AB99" s="186"/>
      <c r="AC99" s="186"/>
      <c r="AD99" s="186"/>
      <c r="AE99" s="186"/>
      <c r="AF99" s="186"/>
      <c r="AG99" s="186"/>
      <c r="AH99" s="186"/>
      <c r="AI99" s="186"/>
      <c r="AJ99" s="186"/>
      <c r="AK99" s="186"/>
      <c r="AL99" s="186"/>
      <c r="AM99" s="186"/>
      <c r="AN99" s="186"/>
      <c r="AO99" s="186"/>
      <c r="AP99" s="186"/>
      <c r="AQ99" s="186"/>
      <c r="AR99" s="186"/>
      <c r="AS99" s="186"/>
      <c r="AT99" s="186"/>
      <c r="AU99" s="186"/>
      <c r="AV99" s="186"/>
    </row>
    <row r="100" spans="1:48" x14ac:dyDescent="0.2">
      <c r="A100" s="186"/>
      <c r="U100" s="186"/>
      <c r="V100" s="186"/>
      <c r="W100" s="186"/>
      <c r="X100" s="186"/>
      <c r="Y100" s="186"/>
      <c r="Z100" s="186"/>
      <c r="AA100" s="186"/>
      <c r="AB100" s="186"/>
      <c r="AC100" s="186"/>
      <c r="AD100" s="186"/>
      <c r="AE100" s="186"/>
      <c r="AF100" s="186"/>
      <c r="AG100" s="186"/>
      <c r="AH100" s="186"/>
      <c r="AI100" s="186"/>
      <c r="AJ100" s="186"/>
      <c r="AK100" s="186"/>
      <c r="AL100" s="186"/>
      <c r="AM100" s="186"/>
      <c r="AN100" s="186"/>
      <c r="AO100" s="186"/>
      <c r="AP100" s="186"/>
      <c r="AQ100" s="186"/>
      <c r="AR100" s="186"/>
      <c r="AS100" s="186"/>
      <c r="AT100" s="186"/>
      <c r="AU100" s="186"/>
      <c r="AV100" s="186"/>
    </row>
    <row r="101" spans="1:48" x14ac:dyDescent="0.2">
      <c r="A101" s="186"/>
      <c r="U101" s="186"/>
      <c r="V101" s="186"/>
      <c r="W101" s="186"/>
      <c r="X101" s="186"/>
      <c r="Y101" s="186"/>
      <c r="Z101" s="186"/>
      <c r="AA101" s="186"/>
      <c r="AB101" s="186"/>
      <c r="AC101" s="186"/>
      <c r="AD101" s="186"/>
      <c r="AE101" s="186"/>
      <c r="AF101" s="186"/>
      <c r="AG101" s="186"/>
      <c r="AH101" s="186"/>
      <c r="AI101" s="186"/>
      <c r="AJ101" s="186"/>
      <c r="AK101" s="186"/>
      <c r="AL101" s="186"/>
      <c r="AM101" s="186"/>
      <c r="AN101" s="186"/>
      <c r="AO101" s="186"/>
      <c r="AP101" s="186"/>
      <c r="AQ101" s="186"/>
      <c r="AR101" s="186"/>
      <c r="AS101" s="186"/>
      <c r="AT101" s="186"/>
      <c r="AU101" s="186"/>
      <c r="AV101" s="186"/>
    </row>
    <row r="102" spans="1:48" x14ac:dyDescent="0.2">
      <c r="A102" s="186"/>
      <c r="U102" s="186"/>
      <c r="V102" s="186"/>
      <c r="W102" s="186"/>
      <c r="X102" s="186"/>
      <c r="Y102" s="186"/>
      <c r="Z102" s="186"/>
      <c r="AA102" s="186"/>
      <c r="AB102" s="186"/>
      <c r="AC102" s="186"/>
      <c r="AD102" s="186"/>
      <c r="AE102" s="186"/>
      <c r="AF102" s="186"/>
      <c r="AG102" s="186"/>
      <c r="AH102" s="186"/>
      <c r="AI102" s="186"/>
      <c r="AJ102" s="186"/>
      <c r="AK102" s="186"/>
      <c r="AL102" s="186"/>
      <c r="AM102" s="186"/>
      <c r="AN102" s="186"/>
      <c r="AO102" s="186"/>
      <c r="AP102" s="186"/>
      <c r="AQ102" s="186"/>
      <c r="AR102" s="186"/>
      <c r="AS102" s="186"/>
      <c r="AT102" s="186"/>
      <c r="AU102" s="186"/>
      <c r="AV102" s="186"/>
    </row>
    <row r="103" spans="1:48" x14ac:dyDescent="0.2">
      <c r="A103" s="186"/>
      <c r="U103" s="186"/>
      <c r="V103" s="186"/>
      <c r="W103" s="186"/>
      <c r="X103" s="186"/>
      <c r="Y103" s="186"/>
      <c r="Z103" s="186"/>
      <c r="AA103" s="186"/>
      <c r="AB103" s="186"/>
      <c r="AC103" s="186"/>
      <c r="AD103" s="186"/>
      <c r="AE103" s="186"/>
      <c r="AF103" s="186"/>
      <c r="AG103" s="186"/>
      <c r="AH103" s="186"/>
      <c r="AI103" s="186"/>
      <c r="AJ103" s="186"/>
      <c r="AK103" s="186"/>
      <c r="AL103" s="186"/>
      <c r="AM103" s="186"/>
      <c r="AN103" s="186"/>
      <c r="AO103" s="186"/>
      <c r="AP103" s="186"/>
      <c r="AQ103" s="186"/>
      <c r="AR103" s="186"/>
      <c r="AS103" s="186"/>
      <c r="AT103" s="186"/>
      <c r="AU103" s="186"/>
      <c r="AV103" s="186"/>
    </row>
    <row r="104" spans="1:48" x14ac:dyDescent="0.2">
      <c r="A104" s="186"/>
      <c r="U104" s="186"/>
      <c r="V104" s="186"/>
      <c r="W104" s="186"/>
      <c r="X104" s="186"/>
      <c r="Y104" s="186"/>
      <c r="Z104" s="186"/>
      <c r="AA104" s="186"/>
      <c r="AB104" s="186"/>
      <c r="AC104" s="186"/>
      <c r="AD104" s="186"/>
      <c r="AE104" s="186"/>
      <c r="AF104" s="186"/>
      <c r="AG104" s="186"/>
      <c r="AH104" s="186"/>
      <c r="AI104" s="186"/>
      <c r="AJ104" s="186"/>
      <c r="AK104" s="186"/>
      <c r="AL104" s="186"/>
      <c r="AM104" s="186"/>
      <c r="AN104" s="186"/>
      <c r="AO104" s="186"/>
      <c r="AP104" s="186"/>
      <c r="AQ104" s="186"/>
      <c r="AR104" s="186"/>
      <c r="AS104" s="186"/>
      <c r="AT104" s="186"/>
      <c r="AU104" s="186"/>
      <c r="AV104" s="186"/>
    </row>
    <row r="105" spans="1:48" x14ac:dyDescent="0.2">
      <c r="A105" s="186"/>
      <c r="U105" s="186"/>
      <c r="V105" s="186"/>
      <c r="W105" s="186"/>
      <c r="X105" s="186"/>
      <c r="Y105" s="186"/>
      <c r="Z105" s="186"/>
      <c r="AA105" s="186"/>
      <c r="AB105" s="186"/>
      <c r="AC105" s="186"/>
      <c r="AD105" s="186"/>
      <c r="AE105" s="186"/>
      <c r="AF105" s="186"/>
      <c r="AG105" s="186"/>
      <c r="AH105" s="186"/>
      <c r="AI105" s="186"/>
      <c r="AJ105" s="186"/>
      <c r="AK105" s="186"/>
      <c r="AL105" s="186"/>
      <c r="AM105" s="186"/>
      <c r="AN105" s="186"/>
      <c r="AO105" s="186"/>
      <c r="AP105" s="186"/>
      <c r="AQ105" s="186"/>
      <c r="AR105" s="186"/>
      <c r="AS105" s="186"/>
      <c r="AT105" s="186"/>
      <c r="AU105" s="186"/>
      <c r="AV105" s="186"/>
    </row>
    <row r="106" spans="1:48" x14ac:dyDescent="0.2">
      <c r="A106" s="186"/>
      <c r="U106" s="186"/>
      <c r="V106" s="186"/>
      <c r="W106" s="186"/>
      <c r="X106" s="186"/>
      <c r="Y106" s="186"/>
      <c r="Z106" s="186"/>
      <c r="AA106" s="186"/>
      <c r="AB106" s="186"/>
      <c r="AC106" s="186"/>
      <c r="AD106" s="186"/>
      <c r="AE106" s="186"/>
      <c r="AF106" s="186"/>
      <c r="AG106" s="186"/>
      <c r="AH106" s="186"/>
      <c r="AI106" s="186"/>
      <c r="AJ106" s="186"/>
      <c r="AK106" s="186"/>
      <c r="AL106" s="186"/>
      <c r="AM106" s="186"/>
      <c r="AN106" s="186"/>
      <c r="AO106" s="186"/>
      <c r="AP106" s="186"/>
      <c r="AQ106" s="186"/>
      <c r="AR106" s="186"/>
      <c r="AS106" s="186"/>
      <c r="AT106" s="186"/>
      <c r="AU106" s="186"/>
      <c r="AV106" s="186"/>
    </row>
    <row r="107" spans="1:48" x14ac:dyDescent="0.2">
      <c r="A107" s="186"/>
      <c r="U107" s="186"/>
      <c r="V107" s="186"/>
      <c r="W107" s="186"/>
      <c r="X107" s="186"/>
      <c r="Y107" s="186"/>
      <c r="Z107" s="186"/>
      <c r="AA107" s="186"/>
      <c r="AB107" s="186"/>
      <c r="AC107" s="186"/>
      <c r="AD107" s="186"/>
      <c r="AE107" s="186"/>
      <c r="AF107" s="186"/>
      <c r="AG107" s="186"/>
      <c r="AH107" s="186"/>
      <c r="AI107" s="186"/>
      <c r="AJ107" s="186"/>
      <c r="AK107" s="186"/>
      <c r="AL107" s="186"/>
      <c r="AM107" s="186"/>
      <c r="AN107" s="186"/>
      <c r="AO107" s="186"/>
      <c r="AP107" s="186"/>
      <c r="AQ107" s="186"/>
      <c r="AR107" s="186"/>
      <c r="AS107" s="186"/>
      <c r="AT107" s="186"/>
      <c r="AU107" s="186"/>
      <c r="AV107" s="186"/>
    </row>
    <row r="108" spans="1:48" x14ac:dyDescent="0.2">
      <c r="A108" s="186"/>
      <c r="U108" s="186"/>
      <c r="V108" s="186"/>
      <c r="W108" s="186"/>
      <c r="X108" s="186"/>
      <c r="Y108" s="186"/>
      <c r="Z108" s="186"/>
      <c r="AA108" s="186"/>
      <c r="AB108" s="186"/>
      <c r="AC108" s="186"/>
      <c r="AD108" s="186"/>
      <c r="AE108" s="186"/>
      <c r="AF108" s="186"/>
      <c r="AG108" s="186"/>
      <c r="AH108" s="186"/>
      <c r="AI108" s="186"/>
      <c r="AJ108" s="186"/>
      <c r="AK108" s="186"/>
      <c r="AL108" s="186"/>
      <c r="AM108" s="186"/>
      <c r="AN108" s="186"/>
      <c r="AO108" s="186"/>
      <c r="AP108" s="186"/>
      <c r="AQ108" s="186"/>
      <c r="AR108" s="186"/>
      <c r="AS108" s="186"/>
      <c r="AT108" s="186"/>
      <c r="AU108" s="186"/>
      <c r="AV108" s="186"/>
    </row>
    <row r="109" spans="1:48" x14ac:dyDescent="0.2">
      <c r="A109" s="186"/>
      <c r="U109" s="186"/>
      <c r="V109" s="186"/>
      <c r="W109" s="186"/>
      <c r="X109" s="186"/>
      <c r="Y109" s="186"/>
      <c r="Z109" s="186"/>
      <c r="AA109" s="186"/>
      <c r="AB109" s="186"/>
      <c r="AC109" s="186"/>
      <c r="AD109" s="186"/>
      <c r="AE109" s="186"/>
      <c r="AF109" s="186"/>
      <c r="AG109" s="186"/>
      <c r="AH109" s="186"/>
      <c r="AI109" s="186"/>
      <c r="AJ109" s="186"/>
      <c r="AK109" s="186"/>
      <c r="AL109" s="186"/>
      <c r="AM109" s="186"/>
      <c r="AN109" s="186"/>
      <c r="AO109" s="186"/>
      <c r="AP109" s="186"/>
      <c r="AQ109" s="186"/>
      <c r="AR109" s="186"/>
      <c r="AS109" s="186"/>
      <c r="AT109" s="186"/>
      <c r="AU109" s="186"/>
      <c r="AV109" s="186"/>
    </row>
    <row r="110" spans="1:48" x14ac:dyDescent="0.2">
      <c r="A110" s="186"/>
      <c r="U110" s="186"/>
      <c r="V110" s="186"/>
      <c r="W110" s="186"/>
      <c r="X110" s="186"/>
      <c r="Y110" s="186"/>
      <c r="Z110" s="186"/>
      <c r="AA110" s="186"/>
      <c r="AB110" s="186"/>
      <c r="AC110" s="186"/>
      <c r="AD110" s="186"/>
      <c r="AE110" s="186"/>
      <c r="AF110" s="186"/>
      <c r="AG110" s="186"/>
      <c r="AH110" s="186"/>
      <c r="AI110" s="186"/>
      <c r="AJ110" s="186"/>
      <c r="AK110" s="186"/>
      <c r="AL110" s="186"/>
      <c r="AM110" s="186"/>
      <c r="AN110" s="186"/>
      <c r="AO110" s="186"/>
      <c r="AP110" s="186"/>
      <c r="AQ110" s="186"/>
      <c r="AR110" s="186"/>
      <c r="AS110" s="186"/>
      <c r="AT110" s="186"/>
      <c r="AU110" s="186"/>
      <c r="AV110" s="186"/>
    </row>
    <row r="111" spans="1:48" x14ac:dyDescent="0.2">
      <c r="A111" s="186"/>
      <c r="U111" s="186"/>
      <c r="V111" s="186"/>
      <c r="W111" s="186"/>
      <c r="X111" s="186"/>
      <c r="Y111" s="186"/>
      <c r="Z111" s="186"/>
      <c r="AA111" s="186"/>
      <c r="AB111" s="186"/>
      <c r="AC111" s="186"/>
      <c r="AD111" s="186"/>
      <c r="AE111" s="186"/>
      <c r="AF111" s="186"/>
      <c r="AG111" s="186"/>
      <c r="AH111" s="186"/>
      <c r="AI111" s="186"/>
      <c r="AJ111" s="186"/>
      <c r="AK111" s="186"/>
      <c r="AL111" s="186"/>
      <c r="AM111" s="186"/>
      <c r="AN111" s="186"/>
      <c r="AO111" s="186"/>
      <c r="AP111" s="186"/>
      <c r="AQ111" s="186"/>
      <c r="AR111" s="186"/>
      <c r="AS111" s="186"/>
      <c r="AT111" s="186"/>
      <c r="AU111" s="186"/>
      <c r="AV111" s="186"/>
    </row>
    <row r="112" spans="1:48" x14ac:dyDescent="0.2">
      <c r="A112" s="186"/>
      <c r="U112" s="186"/>
      <c r="V112" s="186"/>
      <c r="W112" s="186"/>
      <c r="X112" s="186"/>
      <c r="Y112" s="186"/>
      <c r="Z112" s="186"/>
      <c r="AA112" s="186"/>
      <c r="AB112" s="186"/>
      <c r="AC112" s="186"/>
      <c r="AD112" s="186"/>
      <c r="AE112" s="186"/>
      <c r="AF112" s="186"/>
      <c r="AG112" s="186"/>
      <c r="AH112" s="186"/>
      <c r="AI112" s="186"/>
      <c r="AJ112" s="186"/>
      <c r="AK112" s="186"/>
      <c r="AL112" s="186"/>
      <c r="AM112" s="186"/>
      <c r="AN112" s="186"/>
      <c r="AO112" s="186"/>
      <c r="AP112" s="186"/>
      <c r="AQ112" s="186"/>
      <c r="AR112" s="186"/>
      <c r="AS112" s="186"/>
      <c r="AT112" s="186"/>
      <c r="AU112" s="186"/>
      <c r="AV112" s="186"/>
    </row>
    <row r="113" spans="1:48" x14ac:dyDescent="0.2">
      <c r="A113" s="186"/>
      <c r="U113" s="186"/>
      <c r="V113" s="186"/>
      <c r="W113" s="186"/>
      <c r="X113" s="186"/>
      <c r="Y113" s="186"/>
      <c r="Z113" s="186"/>
      <c r="AA113" s="186"/>
      <c r="AB113" s="186"/>
      <c r="AC113" s="186"/>
      <c r="AD113" s="186"/>
      <c r="AE113" s="186"/>
      <c r="AF113" s="186"/>
      <c r="AG113" s="186"/>
      <c r="AH113" s="186"/>
      <c r="AI113" s="186"/>
      <c r="AJ113" s="186"/>
      <c r="AK113" s="186"/>
      <c r="AL113" s="186"/>
      <c r="AM113" s="186"/>
      <c r="AN113" s="186"/>
      <c r="AO113" s="186"/>
      <c r="AP113" s="186"/>
      <c r="AQ113" s="186"/>
      <c r="AR113" s="186"/>
      <c r="AS113" s="186"/>
      <c r="AT113" s="186"/>
      <c r="AU113" s="186"/>
      <c r="AV113" s="186"/>
    </row>
    <row r="114" spans="1:48" x14ac:dyDescent="0.2">
      <c r="A114" s="186"/>
      <c r="U114" s="186"/>
      <c r="V114" s="186"/>
      <c r="W114" s="186"/>
      <c r="X114" s="186"/>
      <c r="Y114" s="186"/>
      <c r="Z114" s="186"/>
      <c r="AA114" s="186"/>
      <c r="AB114" s="186"/>
      <c r="AC114" s="186"/>
      <c r="AD114" s="186"/>
      <c r="AE114" s="186"/>
      <c r="AF114" s="186"/>
      <c r="AG114" s="186"/>
      <c r="AH114" s="186"/>
      <c r="AI114" s="186"/>
      <c r="AJ114" s="186"/>
      <c r="AK114" s="186"/>
      <c r="AL114" s="186"/>
      <c r="AM114" s="186"/>
      <c r="AN114" s="186"/>
      <c r="AO114" s="186"/>
      <c r="AP114" s="186"/>
      <c r="AQ114" s="186"/>
      <c r="AR114" s="186"/>
      <c r="AS114" s="186"/>
      <c r="AT114" s="186"/>
      <c r="AU114" s="186"/>
      <c r="AV114" s="186"/>
    </row>
    <row r="115" spans="1:48" x14ac:dyDescent="0.2">
      <c r="A115" s="186"/>
      <c r="U115" s="186"/>
      <c r="V115" s="186"/>
      <c r="W115" s="186"/>
      <c r="X115" s="186"/>
      <c r="Y115" s="186"/>
      <c r="Z115" s="186"/>
      <c r="AA115" s="186"/>
      <c r="AB115" s="186"/>
      <c r="AC115" s="186"/>
      <c r="AD115" s="186"/>
      <c r="AE115" s="186"/>
      <c r="AF115" s="186"/>
      <c r="AG115" s="186"/>
      <c r="AH115" s="186"/>
      <c r="AI115" s="186"/>
      <c r="AJ115" s="186"/>
      <c r="AK115" s="186"/>
      <c r="AL115" s="186"/>
      <c r="AM115" s="186"/>
      <c r="AN115" s="186"/>
      <c r="AO115" s="186"/>
      <c r="AP115" s="186"/>
      <c r="AQ115" s="186"/>
      <c r="AR115" s="186"/>
      <c r="AS115" s="186"/>
      <c r="AT115" s="186"/>
      <c r="AU115" s="186"/>
      <c r="AV115" s="186"/>
    </row>
    <row r="116" spans="1:48" x14ac:dyDescent="0.2">
      <c r="A116" s="186"/>
      <c r="U116" s="186"/>
      <c r="V116" s="186"/>
      <c r="W116" s="186"/>
      <c r="X116" s="186"/>
      <c r="Y116" s="186"/>
      <c r="Z116" s="186"/>
      <c r="AA116" s="186"/>
      <c r="AB116" s="186"/>
      <c r="AC116" s="186"/>
      <c r="AD116" s="186"/>
      <c r="AE116" s="186"/>
      <c r="AF116" s="186"/>
      <c r="AG116" s="186"/>
      <c r="AH116" s="186"/>
      <c r="AI116" s="186"/>
      <c r="AJ116" s="186"/>
      <c r="AK116" s="186"/>
      <c r="AL116" s="186"/>
      <c r="AM116" s="186"/>
      <c r="AN116" s="186"/>
      <c r="AO116" s="186"/>
      <c r="AP116" s="186"/>
      <c r="AQ116" s="186"/>
      <c r="AR116" s="186"/>
      <c r="AS116" s="186"/>
      <c r="AT116" s="186"/>
      <c r="AU116" s="186"/>
      <c r="AV116" s="186"/>
    </row>
    <row r="117" spans="1:48" x14ac:dyDescent="0.2">
      <c r="A117" s="186"/>
      <c r="U117" s="186"/>
      <c r="V117" s="186"/>
      <c r="W117" s="186"/>
      <c r="X117" s="186"/>
      <c r="Y117" s="186"/>
      <c r="Z117" s="186"/>
      <c r="AA117" s="186"/>
      <c r="AB117" s="186"/>
      <c r="AC117" s="186"/>
      <c r="AD117" s="186"/>
      <c r="AE117" s="186"/>
      <c r="AF117" s="186"/>
      <c r="AG117" s="186"/>
      <c r="AH117" s="186"/>
      <c r="AI117" s="186"/>
      <c r="AJ117" s="186"/>
      <c r="AK117" s="186"/>
      <c r="AL117" s="186"/>
      <c r="AM117" s="186"/>
      <c r="AN117" s="186"/>
      <c r="AO117" s="186"/>
      <c r="AP117" s="186"/>
      <c r="AQ117" s="186"/>
      <c r="AR117" s="186"/>
      <c r="AS117" s="186"/>
      <c r="AT117" s="186"/>
      <c r="AU117" s="186"/>
      <c r="AV117" s="186"/>
    </row>
    <row r="118" spans="1:48" x14ac:dyDescent="0.2">
      <c r="A118" s="186"/>
      <c r="U118" s="186"/>
      <c r="V118" s="186"/>
      <c r="W118" s="186"/>
      <c r="X118" s="186"/>
      <c r="Y118" s="186"/>
      <c r="Z118" s="186"/>
      <c r="AA118" s="186"/>
      <c r="AB118" s="186"/>
      <c r="AC118" s="186"/>
      <c r="AD118" s="186"/>
      <c r="AE118" s="186"/>
      <c r="AF118" s="186"/>
      <c r="AG118" s="186"/>
      <c r="AH118" s="186"/>
      <c r="AI118" s="186"/>
      <c r="AJ118" s="186"/>
      <c r="AK118" s="186"/>
      <c r="AL118" s="186"/>
      <c r="AM118" s="186"/>
      <c r="AN118" s="186"/>
      <c r="AO118" s="186"/>
      <c r="AP118" s="186"/>
      <c r="AQ118" s="186"/>
      <c r="AR118" s="186"/>
      <c r="AS118" s="186"/>
      <c r="AT118" s="186"/>
      <c r="AU118" s="186"/>
      <c r="AV118" s="186"/>
    </row>
    <row r="119" spans="1:48" x14ac:dyDescent="0.2">
      <c r="A119" s="186"/>
      <c r="U119" s="186"/>
      <c r="V119" s="186"/>
      <c r="W119" s="186"/>
      <c r="X119" s="186"/>
      <c r="Y119" s="186"/>
      <c r="Z119" s="186"/>
      <c r="AA119" s="186"/>
      <c r="AB119" s="186"/>
      <c r="AC119" s="186"/>
      <c r="AD119" s="186"/>
      <c r="AE119" s="186"/>
      <c r="AF119" s="186"/>
      <c r="AG119" s="186"/>
      <c r="AH119" s="186"/>
      <c r="AI119" s="186"/>
      <c r="AJ119" s="186"/>
      <c r="AK119" s="186"/>
      <c r="AL119" s="186"/>
      <c r="AM119" s="186"/>
      <c r="AN119" s="186"/>
      <c r="AO119" s="186"/>
      <c r="AP119" s="186"/>
      <c r="AQ119" s="186"/>
      <c r="AR119" s="186"/>
      <c r="AS119" s="186"/>
      <c r="AT119" s="186"/>
      <c r="AU119" s="186"/>
      <c r="AV119" s="186"/>
    </row>
    <row r="120" spans="1:48" x14ac:dyDescent="0.2">
      <c r="A120" s="186"/>
      <c r="U120" s="186"/>
      <c r="V120" s="186"/>
      <c r="W120" s="186"/>
      <c r="X120" s="186"/>
      <c r="Y120" s="186"/>
      <c r="Z120" s="186"/>
      <c r="AA120" s="186"/>
      <c r="AB120" s="186"/>
      <c r="AC120" s="186"/>
      <c r="AD120" s="186"/>
      <c r="AE120" s="186"/>
      <c r="AF120" s="186"/>
      <c r="AG120" s="186"/>
      <c r="AH120" s="186"/>
      <c r="AI120" s="186"/>
      <c r="AJ120" s="186"/>
      <c r="AK120" s="186"/>
      <c r="AL120" s="186"/>
      <c r="AM120" s="186"/>
      <c r="AN120" s="186"/>
      <c r="AO120" s="186"/>
      <c r="AP120" s="186"/>
      <c r="AQ120" s="186"/>
      <c r="AR120" s="186"/>
      <c r="AS120" s="186"/>
      <c r="AT120" s="186"/>
      <c r="AU120" s="186"/>
      <c r="AV120" s="186"/>
    </row>
    <row r="121" spans="1:48" x14ac:dyDescent="0.2">
      <c r="A121" s="186"/>
      <c r="U121" s="186"/>
      <c r="V121" s="186"/>
      <c r="W121" s="186"/>
      <c r="X121" s="186"/>
      <c r="Y121" s="186"/>
      <c r="Z121" s="186"/>
      <c r="AA121" s="186"/>
      <c r="AB121" s="186"/>
      <c r="AC121" s="186"/>
      <c r="AD121" s="186"/>
      <c r="AE121" s="186"/>
      <c r="AF121" s="186"/>
      <c r="AG121" s="186"/>
      <c r="AH121" s="186"/>
      <c r="AI121" s="186"/>
      <c r="AJ121" s="186"/>
      <c r="AK121" s="186"/>
      <c r="AL121" s="186"/>
      <c r="AM121" s="186"/>
      <c r="AN121" s="186"/>
      <c r="AO121" s="186"/>
      <c r="AP121" s="186"/>
      <c r="AQ121" s="186"/>
      <c r="AR121" s="186"/>
      <c r="AS121" s="186"/>
      <c r="AT121" s="186"/>
      <c r="AU121" s="186"/>
      <c r="AV121" s="186"/>
    </row>
    <row r="122" spans="1:48" x14ac:dyDescent="0.2">
      <c r="A122" s="186"/>
      <c r="U122" s="186"/>
      <c r="V122" s="186"/>
      <c r="W122" s="186"/>
      <c r="X122" s="186"/>
      <c r="Y122" s="186"/>
      <c r="Z122" s="186"/>
      <c r="AA122" s="186"/>
      <c r="AB122" s="186"/>
      <c r="AC122" s="186"/>
      <c r="AD122" s="186"/>
      <c r="AE122" s="186"/>
      <c r="AF122" s="186"/>
      <c r="AG122" s="186"/>
      <c r="AH122" s="186"/>
      <c r="AI122" s="186"/>
      <c r="AJ122" s="186"/>
      <c r="AK122" s="186"/>
      <c r="AL122" s="186"/>
      <c r="AM122" s="186"/>
      <c r="AN122" s="186"/>
      <c r="AO122" s="186"/>
      <c r="AP122" s="186"/>
      <c r="AQ122" s="186"/>
      <c r="AR122" s="186"/>
      <c r="AS122" s="186"/>
      <c r="AT122" s="186"/>
      <c r="AU122" s="186"/>
      <c r="AV122" s="186"/>
    </row>
    <row r="123" spans="1:48" x14ac:dyDescent="0.2">
      <c r="A123" s="186"/>
      <c r="U123" s="186"/>
      <c r="V123" s="186"/>
      <c r="W123" s="186"/>
      <c r="X123" s="186"/>
      <c r="Y123" s="186"/>
      <c r="Z123" s="186"/>
      <c r="AA123" s="186"/>
      <c r="AB123" s="186"/>
      <c r="AC123" s="186"/>
      <c r="AD123" s="186"/>
      <c r="AE123" s="186"/>
      <c r="AF123" s="186"/>
      <c r="AG123" s="186"/>
      <c r="AH123" s="186"/>
      <c r="AI123" s="186"/>
      <c r="AJ123" s="186"/>
      <c r="AK123" s="186"/>
      <c r="AL123" s="186"/>
      <c r="AM123" s="186"/>
      <c r="AN123" s="186"/>
      <c r="AO123" s="186"/>
      <c r="AP123" s="186"/>
      <c r="AQ123" s="186"/>
      <c r="AR123" s="186"/>
      <c r="AS123" s="186"/>
      <c r="AT123" s="186"/>
      <c r="AU123" s="186"/>
      <c r="AV123" s="186"/>
    </row>
    <row r="124" spans="1:48" x14ac:dyDescent="0.2">
      <c r="A124" s="186"/>
      <c r="U124" s="186"/>
      <c r="V124" s="186"/>
      <c r="W124" s="186"/>
      <c r="X124" s="186"/>
      <c r="Y124" s="186"/>
      <c r="Z124" s="186"/>
      <c r="AA124" s="186"/>
      <c r="AB124" s="186"/>
      <c r="AC124" s="186"/>
      <c r="AD124" s="186"/>
      <c r="AE124" s="186"/>
      <c r="AF124" s="186"/>
      <c r="AG124" s="186"/>
      <c r="AH124" s="186"/>
      <c r="AI124" s="186"/>
      <c r="AJ124" s="186"/>
      <c r="AK124" s="186"/>
      <c r="AL124" s="186"/>
      <c r="AM124" s="186"/>
      <c r="AN124" s="186"/>
      <c r="AO124" s="186"/>
      <c r="AP124" s="186"/>
      <c r="AQ124" s="186"/>
      <c r="AR124" s="186"/>
      <c r="AS124" s="186"/>
      <c r="AT124" s="186"/>
      <c r="AU124" s="186"/>
      <c r="AV124" s="186"/>
    </row>
    <row r="125" spans="1:48" x14ac:dyDescent="0.2">
      <c r="A125" s="186"/>
      <c r="U125" s="186"/>
      <c r="V125" s="186"/>
      <c r="W125" s="186"/>
      <c r="X125" s="186"/>
      <c r="Y125" s="186"/>
      <c r="Z125" s="186"/>
      <c r="AA125" s="186"/>
      <c r="AB125" s="186"/>
      <c r="AC125" s="186"/>
      <c r="AD125" s="186"/>
      <c r="AE125" s="186"/>
      <c r="AF125" s="186"/>
      <c r="AG125" s="186"/>
      <c r="AH125" s="186"/>
      <c r="AI125" s="186"/>
      <c r="AJ125" s="186"/>
      <c r="AK125" s="186"/>
      <c r="AL125" s="186"/>
      <c r="AM125" s="186"/>
      <c r="AN125" s="186"/>
      <c r="AO125" s="186"/>
      <c r="AP125" s="186"/>
      <c r="AQ125" s="186"/>
      <c r="AR125" s="186"/>
      <c r="AS125" s="186"/>
      <c r="AT125" s="186"/>
      <c r="AU125" s="186"/>
      <c r="AV125" s="186"/>
    </row>
    <row r="126" spans="1:48" x14ac:dyDescent="0.2">
      <c r="A126" s="186"/>
      <c r="U126" s="186"/>
      <c r="V126" s="186"/>
      <c r="W126" s="186"/>
      <c r="X126" s="186"/>
      <c r="Y126" s="186"/>
      <c r="Z126" s="186"/>
      <c r="AA126" s="186"/>
      <c r="AB126" s="186"/>
      <c r="AC126" s="186"/>
      <c r="AD126" s="186"/>
      <c r="AE126" s="186"/>
      <c r="AF126" s="186"/>
      <c r="AG126" s="186"/>
      <c r="AH126" s="186"/>
      <c r="AI126" s="186"/>
      <c r="AJ126" s="186"/>
      <c r="AK126" s="186"/>
      <c r="AL126" s="186"/>
      <c r="AM126" s="186"/>
      <c r="AN126" s="186"/>
      <c r="AO126" s="186"/>
      <c r="AP126" s="186"/>
      <c r="AQ126" s="186"/>
      <c r="AR126" s="186"/>
      <c r="AS126" s="186"/>
      <c r="AT126" s="186"/>
      <c r="AU126" s="186"/>
      <c r="AV126" s="186"/>
    </row>
    <row r="127" spans="1:48" x14ac:dyDescent="0.2">
      <c r="A127" s="186"/>
      <c r="U127" s="186"/>
      <c r="V127" s="186"/>
      <c r="W127" s="186"/>
      <c r="X127" s="186"/>
      <c r="Y127" s="186"/>
      <c r="Z127" s="186"/>
      <c r="AA127" s="186"/>
      <c r="AB127" s="186"/>
      <c r="AC127" s="186"/>
      <c r="AD127" s="186"/>
      <c r="AE127" s="186"/>
      <c r="AF127" s="186"/>
      <c r="AG127" s="186"/>
      <c r="AH127" s="186"/>
      <c r="AI127" s="186"/>
      <c r="AJ127" s="186"/>
      <c r="AK127" s="186"/>
      <c r="AL127" s="186"/>
      <c r="AM127" s="186"/>
      <c r="AN127" s="186"/>
      <c r="AO127" s="186"/>
      <c r="AP127" s="186"/>
      <c r="AQ127" s="186"/>
      <c r="AR127" s="186"/>
      <c r="AS127" s="186"/>
      <c r="AT127" s="186"/>
      <c r="AU127" s="186"/>
      <c r="AV127" s="186"/>
    </row>
    <row r="128" spans="1:48" x14ac:dyDescent="0.2">
      <c r="A128" s="186"/>
      <c r="U128" s="186"/>
      <c r="V128" s="186"/>
      <c r="W128" s="186"/>
      <c r="X128" s="186"/>
      <c r="Y128" s="186"/>
      <c r="Z128" s="186"/>
      <c r="AA128" s="186"/>
      <c r="AB128" s="186"/>
      <c r="AC128" s="186"/>
      <c r="AD128" s="186"/>
      <c r="AE128" s="186"/>
      <c r="AF128" s="186"/>
      <c r="AG128" s="186"/>
      <c r="AH128" s="186"/>
      <c r="AI128" s="186"/>
      <c r="AJ128" s="186"/>
      <c r="AK128" s="186"/>
      <c r="AL128" s="186"/>
      <c r="AM128" s="186"/>
      <c r="AN128" s="186"/>
      <c r="AO128" s="186"/>
      <c r="AP128" s="186"/>
      <c r="AQ128" s="186"/>
      <c r="AR128" s="186"/>
      <c r="AS128" s="186"/>
      <c r="AT128" s="186"/>
      <c r="AU128" s="186"/>
      <c r="AV128" s="186"/>
    </row>
    <row r="129" spans="1:48" x14ac:dyDescent="0.2">
      <c r="A129" s="186"/>
      <c r="U129" s="186"/>
      <c r="V129" s="186"/>
      <c r="W129" s="186"/>
      <c r="X129" s="186"/>
      <c r="Y129" s="186"/>
      <c r="Z129" s="186"/>
      <c r="AA129" s="186"/>
      <c r="AB129" s="186"/>
      <c r="AC129" s="186"/>
      <c r="AD129" s="186"/>
      <c r="AE129" s="186"/>
      <c r="AF129" s="186"/>
      <c r="AG129" s="186"/>
      <c r="AH129" s="186"/>
      <c r="AI129" s="186"/>
      <c r="AJ129" s="186"/>
      <c r="AK129" s="186"/>
      <c r="AL129" s="186"/>
      <c r="AM129" s="186"/>
      <c r="AN129" s="186"/>
      <c r="AO129" s="186"/>
      <c r="AP129" s="186"/>
      <c r="AQ129" s="186"/>
      <c r="AR129" s="186"/>
      <c r="AS129" s="186"/>
      <c r="AT129" s="186"/>
      <c r="AU129" s="186"/>
      <c r="AV129" s="186"/>
    </row>
    <row r="130" spans="1:48" x14ac:dyDescent="0.2">
      <c r="A130" s="186"/>
      <c r="U130" s="186"/>
      <c r="V130" s="186"/>
      <c r="W130" s="186"/>
      <c r="X130" s="186"/>
      <c r="Y130" s="186"/>
      <c r="Z130" s="186"/>
      <c r="AA130" s="186"/>
      <c r="AB130" s="186"/>
      <c r="AC130" s="186"/>
      <c r="AD130" s="186"/>
      <c r="AE130" s="186"/>
      <c r="AF130" s="186"/>
      <c r="AG130" s="186"/>
      <c r="AH130" s="186"/>
      <c r="AI130" s="186"/>
      <c r="AJ130" s="186"/>
      <c r="AK130" s="186"/>
      <c r="AL130" s="186"/>
      <c r="AM130" s="186"/>
      <c r="AN130" s="186"/>
      <c r="AO130" s="186"/>
      <c r="AP130" s="186"/>
      <c r="AQ130" s="186"/>
      <c r="AR130" s="186"/>
      <c r="AS130" s="186"/>
      <c r="AT130" s="186"/>
      <c r="AU130" s="186"/>
      <c r="AV130" s="186"/>
    </row>
    <row r="131" spans="1:48" x14ac:dyDescent="0.2">
      <c r="A131" s="186"/>
      <c r="U131" s="186"/>
      <c r="V131" s="186"/>
      <c r="W131" s="186"/>
      <c r="X131" s="186"/>
      <c r="Y131" s="186"/>
      <c r="Z131" s="186"/>
      <c r="AA131" s="186"/>
      <c r="AB131" s="186"/>
      <c r="AC131" s="186"/>
      <c r="AD131" s="186"/>
      <c r="AE131" s="186"/>
      <c r="AF131" s="186"/>
      <c r="AG131" s="186"/>
      <c r="AH131" s="186"/>
      <c r="AI131" s="186"/>
      <c r="AJ131" s="186"/>
      <c r="AK131" s="186"/>
      <c r="AL131" s="186"/>
      <c r="AM131" s="186"/>
      <c r="AN131" s="186"/>
      <c r="AO131" s="186"/>
      <c r="AP131" s="186"/>
      <c r="AQ131" s="186"/>
      <c r="AR131" s="186"/>
      <c r="AS131" s="186"/>
      <c r="AT131" s="186"/>
      <c r="AU131" s="186"/>
      <c r="AV131" s="186"/>
    </row>
    <row r="132" spans="1:48" x14ac:dyDescent="0.2">
      <c r="A132" s="186"/>
      <c r="U132" s="186"/>
      <c r="V132" s="186"/>
      <c r="W132" s="186"/>
      <c r="X132" s="186"/>
      <c r="Y132" s="186"/>
      <c r="Z132" s="186"/>
      <c r="AA132" s="186"/>
      <c r="AB132" s="186"/>
      <c r="AC132" s="186"/>
      <c r="AD132" s="186"/>
      <c r="AE132" s="186"/>
      <c r="AF132" s="186"/>
      <c r="AG132" s="186"/>
      <c r="AH132" s="186"/>
      <c r="AI132" s="186"/>
      <c r="AJ132" s="186"/>
      <c r="AK132" s="186"/>
      <c r="AL132" s="186"/>
      <c r="AM132" s="186"/>
      <c r="AN132" s="186"/>
      <c r="AO132" s="186"/>
      <c r="AP132" s="186"/>
      <c r="AQ132" s="186"/>
      <c r="AR132" s="186"/>
      <c r="AS132" s="186"/>
      <c r="AT132" s="186"/>
      <c r="AU132" s="186"/>
      <c r="AV132" s="186"/>
    </row>
    <row r="133" spans="1:48" x14ac:dyDescent="0.2">
      <c r="A133" s="186"/>
      <c r="U133" s="186"/>
      <c r="V133" s="186"/>
      <c r="W133" s="186"/>
      <c r="X133" s="186"/>
      <c r="Y133" s="186"/>
      <c r="Z133" s="186"/>
      <c r="AA133" s="186"/>
      <c r="AB133" s="186"/>
      <c r="AC133" s="186"/>
      <c r="AD133" s="186"/>
      <c r="AE133" s="186"/>
      <c r="AF133" s="186"/>
      <c r="AG133" s="186"/>
      <c r="AH133" s="186"/>
      <c r="AI133" s="186"/>
      <c r="AJ133" s="186"/>
      <c r="AK133" s="186"/>
      <c r="AL133" s="186"/>
      <c r="AM133" s="186"/>
      <c r="AN133" s="186"/>
      <c r="AO133" s="186"/>
      <c r="AP133" s="186"/>
      <c r="AQ133" s="186"/>
      <c r="AR133" s="186"/>
      <c r="AS133" s="186"/>
      <c r="AT133" s="186"/>
      <c r="AU133" s="186"/>
      <c r="AV133" s="186"/>
    </row>
    <row r="134" spans="1:48" x14ac:dyDescent="0.2">
      <c r="A134" s="186"/>
      <c r="U134" s="186"/>
      <c r="V134" s="186"/>
      <c r="W134" s="186"/>
      <c r="X134" s="186"/>
      <c r="Y134" s="186"/>
      <c r="Z134" s="186"/>
      <c r="AA134" s="186"/>
      <c r="AB134" s="186"/>
      <c r="AC134" s="186"/>
      <c r="AD134" s="186"/>
      <c r="AE134" s="186"/>
      <c r="AF134" s="186"/>
      <c r="AG134" s="186"/>
      <c r="AH134" s="186"/>
      <c r="AI134" s="186"/>
      <c r="AJ134" s="186"/>
      <c r="AK134" s="186"/>
      <c r="AL134" s="186"/>
      <c r="AM134" s="186"/>
      <c r="AN134" s="186"/>
      <c r="AO134" s="186"/>
      <c r="AP134" s="186"/>
      <c r="AQ134" s="186"/>
      <c r="AR134" s="186"/>
      <c r="AS134" s="186"/>
      <c r="AT134" s="186"/>
      <c r="AU134" s="186"/>
      <c r="AV134" s="186"/>
    </row>
    <row r="135" spans="1:48" x14ac:dyDescent="0.2">
      <c r="A135" s="186"/>
      <c r="U135" s="186"/>
      <c r="V135" s="186"/>
      <c r="W135" s="186"/>
      <c r="X135" s="186"/>
      <c r="Y135" s="186"/>
      <c r="Z135" s="186"/>
      <c r="AA135" s="186"/>
      <c r="AB135" s="186"/>
      <c r="AC135" s="186"/>
      <c r="AD135" s="186"/>
      <c r="AE135" s="186"/>
      <c r="AF135" s="186"/>
      <c r="AG135" s="186"/>
      <c r="AH135" s="186"/>
      <c r="AI135" s="186"/>
      <c r="AJ135" s="186"/>
      <c r="AK135" s="186"/>
      <c r="AL135" s="186"/>
      <c r="AM135" s="186"/>
      <c r="AN135" s="186"/>
      <c r="AO135" s="186"/>
      <c r="AP135" s="186"/>
      <c r="AQ135" s="186"/>
      <c r="AR135" s="186"/>
      <c r="AS135" s="186"/>
      <c r="AT135" s="186"/>
      <c r="AU135" s="186"/>
      <c r="AV135" s="186"/>
    </row>
    <row r="136" spans="1:48" x14ac:dyDescent="0.2">
      <c r="A136" s="186"/>
      <c r="U136" s="186"/>
      <c r="V136" s="186"/>
      <c r="W136" s="186"/>
      <c r="X136" s="186"/>
      <c r="Y136" s="186"/>
      <c r="Z136" s="186"/>
      <c r="AA136" s="186"/>
      <c r="AB136" s="186"/>
      <c r="AC136" s="186"/>
      <c r="AD136" s="186"/>
      <c r="AE136" s="186"/>
      <c r="AF136" s="186"/>
      <c r="AG136" s="186"/>
      <c r="AH136" s="186"/>
      <c r="AI136" s="186"/>
      <c r="AJ136" s="186"/>
      <c r="AK136" s="186"/>
      <c r="AL136" s="186"/>
      <c r="AM136" s="186"/>
      <c r="AN136" s="186"/>
      <c r="AO136" s="186"/>
      <c r="AP136" s="186"/>
      <c r="AQ136" s="186"/>
      <c r="AR136" s="186"/>
      <c r="AS136" s="186"/>
      <c r="AT136" s="186"/>
      <c r="AU136" s="186"/>
      <c r="AV136" s="186"/>
    </row>
    <row r="137" spans="1:48" x14ac:dyDescent="0.2">
      <c r="A137" s="186"/>
      <c r="U137" s="186"/>
      <c r="V137" s="186"/>
      <c r="W137" s="186"/>
      <c r="X137" s="186"/>
      <c r="Y137" s="186"/>
      <c r="Z137" s="186"/>
      <c r="AA137" s="186"/>
      <c r="AB137" s="186"/>
      <c r="AC137" s="186"/>
      <c r="AD137" s="186"/>
      <c r="AE137" s="186"/>
      <c r="AF137" s="186"/>
      <c r="AG137" s="186"/>
      <c r="AH137" s="186"/>
      <c r="AI137" s="186"/>
      <c r="AJ137" s="186"/>
      <c r="AK137" s="186"/>
      <c r="AL137" s="186"/>
      <c r="AM137" s="186"/>
      <c r="AN137" s="186"/>
      <c r="AO137" s="186"/>
      <c r="AP137" s="186"/>
      <c r="AQ137" s="186"/>
      <c r="AR137" s="186"/>
      <c r="AS137" s="186"/>
      <c r="AT137" s="186"/>
      <c r="AU137" s="186"/>
      <c r="AV137" s="186"/>
    </row>
    <row r="138" spans="1:48" x14ac:dyDescent="0.2">
      <c r="A138" s="186"/>
      <c r="U138" s="186"/>
      <c r="V138" s="186"/>
      <c r="W138" s="186"/>
      <c r="X138" s="186"/>
      <c r="Y138" s="186"/>
      <c r="Z138" s="186"/>
      <c r="AA138" s="186"/>
      <c r="AB138" s="186"/>
      <c r="AC138" s="186"/>
      <c r="AD138" s="186"/>
      <c r="AE138" s="186"/>
      <c r="AF138" s="186"/>
      <c r="AG138" s="186"/>
      <c r="AH138" s="186"/>
      <c r="AI138" s="186"/>
      <c r="AJ138" s="186"/>
      <c r="AK138" s="186"/>
      <c r="AL138" s="186"/>
      <c r="AM138" s="186"/>
      <c r="AN138" s="186"/>
      <c r="AO138" s="186"/>
      <c r="AP138" s="186"/>
      <c r="AQ138" s="186"/>
      <c r="AR138" s="186"/>
      <c r="AS138" s="186"/>
      <c r="AT138" s="186"/>
      <c r="AU138" s="186"/>
      <c r="AV138" s="186"/>
    </row>
    <row r="139" spans="1:48" x14ac:dyDescent="0.2">
      <c r="A139" s="186"/>
      <c r="U139" s="186"/>
      <c r="V139" s="186"/>
      <c r="W139" s="186"/>
      <c r="X139" s="186"/>
      <c r="Y139" s="186"/>
      <c r="Z139" s="186"/>
      <c r="AA139" s="186"/>
      <c r="AB139" s="186"/>
      <c r="AC139" s="186"/>
      <c r="AD139" s="186"/>
      <c r="AE139" s="186"/>
      <c r="AF139" s="186"/>
      <c r="AG139" s="186"/>
      <c r="AH139" s="186"/>
      <c r="AI139" s="186"/>
      <c r="AJ139" s="186"/>
      <c r="AK139" s="186"/>
      <c r="AL139" s="186"/>
      <c r="AM139" s="186"/>
      <c r="AN139" s="186"/>
      <c r="AO139" s="186"/>
      <c r="AP139" s="186"/>
      <c r="AQ139" s="186"/>
      <c r="AR139" s="186"/>
      <c r="AS139" s="186"/>
      <c r="AT139" s="186"/>
      <c r="AU139" s="186"/>
      <c r="AV139" s="186"/>
    </row>
    <row r="140" spans="1:48" x14ac:dyDescent="0.2">
      <c r="A140" s="186"/>
      <c r="U140" s="186"/>
      <c r="V140" s="186"/>
      <c r="W140" s="186"/>
      <c r="X140" s="186"/>
      <c r="Y140" s="186"/>
      <c r="Z140" s="186"/>
      <c r="AA140" s="186"/>
      <c r="AB140" s="186"/>
      <c r="AC140" s="186"/>
      <c r="AD140" s="186"/>
      <c r="AE140" s="186"/>
      <c r="AF140" s="186"/>
      <c r="AG140" s="186"/>
      <c r="AH140" s="186"/>
      <c r="AI140" s="186"/>
      <c r="AJ140" s="186"/>
      <c r="AK140" s="186"/>
      <c r="AL140" s="186"/>
      <c r="AM140" s="186"/>
      <c r="AN140" s="186"/>
      <c r="AO140" s="186"/>
      <c r="AP140" s="186"/>
      <c r="AQ140" s="186"/>
      <c r="AR140" s="186"/>
      <c r="AS140" s="186"/>
      <c r="AT140" s="186"/>
      <c r="AU140" s="186"/>
      <c r="AV140" s="186"/>
    </row>
    <row r="141" spans="1:48" x14ac:dyDescent="0.2">
      <c r="A141" s="186"/>
      <c r="U141" s="186"/>
      <c r="V141" s="186"/>
      <c r="W141" s="186"/>
      <c r="X141" s="186"/>
      <c r="Y141" s="186"/>
      <c r="Z141" s="186"/>
      <c r="AA141" s="186"/>
      <c r="AB141" s="186"/>
      <c r="AC141" s="186"/>
      <c r="AD141" s="186"/>
      <c r="AE141" s="186"/>
      <c r="AF141" s="186"/>
      <c r="AG141" s="186"/>
      <c r="AH141" s="186"/>
      <c r="AI141" s="186"/>
      <c r="AJ141" s="186"/>
      <c r="AK141" s="186"/>
      <c r="AL141" s="186"/>
      <c r="AM141" s="186"/>
      <c r="AN141" s="186"/>
      <c r="AO141" s="186"/>
      <c r="AP141" s="186"/>
      <c r="AQ141" s="186"/>
      <c r="AR141" s="186"/>
      <c r="AS141" s="186"/>
      <c r="AT141" s="186"/>
      <c r="AU141" s="186"/>
      <c r="AV141" s="186"/>
    </row>
    <row r="142" spans="1:48" x14ac:dyDescent="0.2">
      <c r="A142" s="186"/>
      <c r="U142" s="186"/>
      <c r="V142" s="186"/>
      <c r="W142" s="186"/>
      <c r="X142" s="186"/>
      <c r="Y142" s="186"/>
      <c r="Z142" s="186"/>
      <c r="AA142" s="186"/>
      <c r="AB142" s="186"/>
      <c r="AC142" s="186"/>
      <c r="AD142" s="186"/>
      <c r="AE142" s="186"/>
      <c r="AF142" s="186"/>
      <c r="AG142" s="186"/>
      <c r="AH142" s="186"/>
      <c r="AI142" s="186"/>
      <c r="AJ142" s="186"/>
      <c r="AK142" s="186"/>
      <c r="AL142" s="186"/>
      <c r="AM142" s="186"/>
      <c r="AN142" s="186"/>
      <c r="AO142" s="186"/>
      <c r="AP142" s="186"/>
      <c r="AQ142" s="186"/>
      <c r="AR142" s="186"/>
      <c r="AS142" s="186"/>
      <c r="AT142" s="186"/>
      <c r="AU142" s="186"/>
      <c r="AV142" s="186"/>
    </row>
    <row r="143" spans="1:48" x14ac:dyDescent="0.2">
      <c r="A143" s="186"/>
      <c r="U143" s="186"/>
      <c r="V143" s="186"/>
      <c r="W143" s="186"/>
      <c r="X143" s="186"/>
      <c r="Y143" s="186"/>
      <c r="Z143" s="186"/>
      <c r="AA143" s="186"/>
      <c r="AB143" s="186"/>
      <c r="AC143" s="186"/>
      <c r="AD143" s="186"/>
      <c r="AE143" s="186"/>
      <c r="AF143" s="186"/>
      <c r="AG143" s="186"/>
      <c r="AH143" s="186"/>
      <c r="AI143" s="186"/>
      <c r="AJ143" s="186"/>
      <c r="AK143" s="186"/>
      <c r="AL143" s="186"/>
      <c r="AM143" s="186"/>
      <c r="AN143" s="186"/>
      <c r="AO143" s="186"/>
      <c r="AP143" s="186"/>
      <c r="AQ143" s="186"/>
      <c r="AR143" s="186"/>
      <c r="AS143" s="186"/>
      <c r="AT143" s="186"/>
      <c r="AU143" s="186"/>
      <c r="AV143" s="186"/>
    </row>
    <row r="144" spans="1:48" x14ac:dyDescent="0.2">
      <c r="A144" s="186"/>
      <c r="U144" s="186"/>
      <c r="V144" s="186"/>
      <c r="W144" s="186"/>
      <c r="X144" s="186"/>
      <c r="Y144" s="186"/>
      <c r="Z144" s="186"/>
      <c r="AA144" s="186"/>
      <c r="AB144" s="186"/>
      <c r="AC144" s="186"/>
      <c r="AD144" s="186"/>
      <c r="AE144" s="186"/>
      <c r="AF144" s="186"/>
      <c r="AG144" s="186"/>
      <c r="AH144" s="186"/>
      <c r="AI144" s="186"/>
      <c r="AJ144" s="186"/>
      <c r="AK144" s="186"/>
      <c r="AL144" s="186"/>
      <c r="AM144" s="186"/>
      <c r="AN144" s="186"/>
      <c r="AO144" s="186"/>
      <c r="AP144" s="186"/>
      <c r="AQ144" s="186"/>
      <c r="AR144" s="186"/>
      <c r="AS144" s="186"/>
      <c r="AT144" s="186"/>
      <c r="AU144" s="186"/>
      <c r="AV144" s="186"/>
    </row>
    <row r="145" spans="1:48" x14ac:dyDescent="0.2">
      <c r="A145" s="186"/>
      <c r="U145" s="186"/>
      <c r="V145" s="186"/>
      <c r="W145" s="186"/>
      <c r="X145" s="186"/>
      <c r="Y145" s="186"/>
      <c r="Z145" s="186"/>
      <c r="AA145" s="186"/>
      <c r="AB145" s="186"/>
      <c r="AC145" s="186"/>
      <c r="AD145" s="186"/>
      <c r="AE145" s="186"/>
      <c r="AF145" s="186"/>
      <c r="AG145" s="186"/>
      <c r="AH145" s="186"/>
      <c r="AI145" s="186"/>
      <c r="AJ145" s="186"/>
      <c r="AK145" s="186"/>
      <c r="AL145" s="186"/>
      <c r="AM145" s="186"/>
      <c r="AN145" s="186"/>
      <c r="AO145" s="186"/>
      <c r="AP145" s="186"/>
      <c r="AQ145" s="186"/>
      <c r="AR145" s="186"/>
      <c r="AS145" s="186"/>
      <c r="AT145" s="186"/>
      <c r="AU145" s="186"/>
      <c r="AV145" s="186"/>
    </row>
    <row r="146" spans="1:48" x14ac:dyDescent="0.2">
      <c r="A146" s="186"/>
      <c r="U146" s="186"/>
      <c r="V146" s="186"/>
      <c r="W146" s="186"/>
      <c r="X146" s="186"/>
      <c r="Y146" s="186"/>
      <c r="Z146" s="186"/>
      <c r="AA146" s="186"/>
      <c r="AB146" s="186"/>
      <c r="AC146" s="186"/>
      <c r="AD146" s="186"/>
      <c r="AE146" s="186"/>
      <c r="AF146" s="186"/>
      <c r="AG146" s="186"/>
      <c r="AH146" s="186"/>
      <c r="AI146" s="186"/>
      <c r="AJ146" s="186"/>
      <c r="AK146" s="186"/>
      <c r="AL146" s="186"/>
      <c r="AM146" s="186"/>
      <c r="AN146" s="186"/>
      <c r="AO146" s="186"/>
      <c r="AP146" s="186"/>
      <c r="AQ146" s="186"/>
      <c r="AR146" s="186"/>
      <c r="AS146" s="186"/>
      <c r="AT146" s="186"/>
      <c r="AU146" s="186"/>
      <c r="AV146" s="186"/>
    </row>
    <row r="147" spans="1:48" x14ac:dyDescent="0.2">
      <c r="A147" s="186"/>
      <c r="U147" s="186"/>
      <c r="V147" s="186"/>
      <c r="W147" s="186"/>
      <c r="X147" s="186"/>
      <c r="Y147" s="186"/>
      <c r="Z147" s="186"/>
      <c r="AA147" s="186"/>
      <c r="AB147" s="186"/>
      <c r="AC147" s="186"/>
      <c r="AD147" s="186"/>
      <c r="AE147" s="186"/>
      <c r="AF147" s="186"/>
      <c r="AG147" s="186"/>
      <c r="AH147" s="186"/>
      <c r="AI147" s="186"/>
      <c r="AJ147" s="186"/>
      <c r="AK147" s="186"/>
      <c r="AL147" s="186"/>
      <c r="AM147" s="186"/>
      <c r="AN147" s="186"/>
      <c r="AO147" s="186"/>
      <c r="AP147" s="186"/>
      <c r="AQ147" s="186"/>
      <c r="AR147" s="186"/>
      <c r="AS147" s="186"/>
      <c r="AT147" s="186"/>
      <c r="AU147" s="186"/>
      <c r="AV147" s="186"/>
    </row>
    <row r="148" spans="1:48" x14ac:dyDescent="0.2">
      <c r="A148" s="186"/>
      <c r="U148" s="186"/>
      <c r="V148" s="186"/>
      <c r="W148" s="186"/>
      <c r="X148" s="186"/>
      <c r="Y148" s="186"/>
      <c r="Z148" s="186"/>
      <c r="AA148" s="186"/>
      <c r="AB148" s="186"/>
      <c r="AC148" s="186"/>
      <c r="AD148" s="186"/>
      <c r="AE148" s="186"/>
      <c r="AF148" s="186"/>
      <c r="AG148" s="186"/>
      <c r="AH148" s="186"/>
      <c r="AI148" s="186"/>
      <c r="AJ148" s="186"/>
      <c r="AK148" s="186"/>
      <c r="AL148" s="186"/>
      <c r="AM148" s="186"/>
      <c r="AN148" s="186"/>
      <c r="AO148" s="186"/>
      <c r="AP148" s="186"/>
      <c r="AQ148" s="186"/>
      <c r="AR148" s="186"/>
      <c r="AS148" s="186"/>
      <c r="AT148" s="186"/>
      <c r="AU148" s="186"/>
      <c r="AV148" s="186"/>
    </row>
    <row r="149" spans="1:48" x14ac:dyDescent="0.2">
      <c r="A149" s="186"/>
      <c r="U149" s="186"/>
      <c r="V149" s="186"/>
      <c r="W149" s="186"/>
      <c r="X149" s="186"/>
      <c r="Y149" s="186"/>
      <c r="Z149" s="186"/>
      <c r="AA149" s="186"/>
      <c r="AB149" s="186"/>
      <c r="AC149" s="186"/>
      <c r="AD149" s="186"/>
      <c r="AE149" s="186"/>
      <c r="AF149" s="186"/>
      <c r="AG149" s="186"/>
      <c r="AH149" s="186"/>
      <c r="AI149" s="186"/>
      <c r="AJ149" s="186"/>
      <c r="AK149" s="186"/>
      <c r="AL149" s="186"/>
      <c r="AM149" s="186"/>
      <c r="AN149" s="186"/>
      <c r="AO149" s="186"/>
      <c r="AP149" s="186"/>
      <c r="AQ149" s="186"/>
      <c r="AR149" s="186"/>
      <c r="AS149" s="186"/>
      <c r="AT149" s="186"/>
      <c r="AU149" s="186"/>
      <c r="AV149" s="186"/>
    </row>
    <row r="150" spans="1:48" x14ac:dyDescent="0.2">
      <c r="A150" s="186"/>
      <c r="U150" s="186"/>
      <c r="V150" s="186"/>
      <c r="W150" s="186"/>
      <c r="X150" s="186"/>
      <c r="Y150" s="186"/>
      <c r="Z150" s="186"/>
      <c r="AA150" s="186"/>
      <c r="AB150" s="186"/>
      <c r="AC150" s="186"/>
      <c r="AD150" s="186"/>
      <c r="AE150" s="186"/>
      <c r="AF150" s="186"/>
      <c r="AG150" s="186"/>
      <c r="AH150" s="186"/>
      <c r="AI150" s="186"/>
      <c r="AJ150" s="186"/>
      <c r="AK150" s="186"/>
      <c r="AL150" s="186"/>
      <c r="AM150" s="186"/>
      <c r="AN150" s="186"/>
      <c r="AO150" s="186"/>
      <c r="AP150" s="186"/>
      <c r="AQ150" s="186"/>
      <c r="AR150" s="186"/>
      <c r="AS150" s="186"/>
      <c r="AT150" s="186"/>
      <c r="AU150" s="186"/>
      <c r="AV150" s="186"/>
    </row>
    <row r="151" spans="1:48" x14ac:dyDescent="0.2">
      <c r="A151" s="186"/>
      <c r="U151" s="186"/>
      <c r="V151" s="186"/>
      <c r="W151" s="186"/>
      <c r="X151" s="186"/>
      <c r="Y151" s="186"/>
      <c r="Z151" s="186"/>
      <c r="AA151" s="186"/>
      <c r="AB151" s="186"/>
      <c r="AC151" s="186"/>
      <c r="AD151" s="186"/>
      <c r="AE151" s="186"/>
      <c r="AF151" s="186"/>
      <c r="AG151" s="186"/>
      <c r="AH151" s="186"/>
      <c r="AI151" s="186"/>
      <c r="AJ151" s="186"/>
      <c r="AK151" s="186"/>
      <c r="AL151" s="186"/>
      <c r="AM151" s="186"/>
      <c r="AN151" s="186"/>
      <c r="AO151" s="186"/>
      <c r="AP151" s="186"/>
      <c r="AQ151" s="186"/>
      <c r="AR151" s="186"/>
      <c r="AS151" s="186"/>
      <c r="AT151" s="186"/>
      <c r="AU151" s="186"/>
      <c r="AV151" s="186"/>
    </row>
    <row r="152" spans="1:48" x14ac:dyDescent="0.2">
      <c r="A152" s="186"/>
      <c r="U152" s="186"/>
      <c r="V152" s="186"/>
      <c r="W152" s="186"/>
      <c r="X152" s="186"/>
      <c r="Y152" s="186"/>
      <c r="Z152" s="186"/>
      <c r="AA152" s="186"/>
      <c r="AB152" s="186"/>
      <c r="AC152" s="186"/>
      <c r="AD152" s="186"/>
      <c r="AE152" s="186"/>
      <c r="AF152" s="186"/>
      <c r="AG152" s="186"/>
      <c r="AH152" s="186"/>
      <c r="AI152" s="186"/>
      <c r="AJ152" s="186"/>
      <c r="AK152" s="186"/>
      <c r="AL152" s="186"/>
      <c r="AM152" s="186"/>
      <c r="AN152" s="186"/>
      <c r="AO152" s="186"/>
      <c r="AP152" s="186"/>
      <c r="AQ152" s="186"/>
      <c r="AR152" s="186"/>
      <c r="AS152" s="186"/>
      <c r="AT152" s="186"/>
      <c r="AU152" s="186"/>
      <c r="AV152" s="186"/>
    </row>
    <row r="153" spans="1:48" x14ac:dyDescent="0.2">
      <c r="A153" s="186"/>
      <c r="U153" s="186"/>
      <c r="V153" s="186"/>
      <c r="W153" s="186"/>
      <c r="X153" s="186"/>
      <c r="Y153" s="186"/>
      <c r="Z153" s="186"/>
      <c r="AA153" s="186"/>
      <c r="AB153" s="186"/>
      <c r="AC153" s="186"/>
      <c r="AD153" s="186"/>
      <c r="AE153" s="186"/>
      <c r="AF153" s="186"/>
      <c r="AG153" s="186"/>
      <c r="AH153" s="186"/>
      <c r="AI153" s="186"/>
      <c r="AJ153" s="186"/>
      <c r="AK153" s="186"/>
      <c r="AL153" s="186"/>
      <c r="AM153" s="186"/>
      <c r="AN153" s="186"/>
      <c r="AO153" s="186"/>
      <c r="AP153" s="186"/>
      <c r="AQ153" s="186"/>
      <c r="AR153" s="186"/>
      <c r="AS153" s="186"/>
      <c r="AT153" s="186"/>
      <c r="AU153" s="186"/>
      <c r="AV153" s="186"/>
    </row>
    <row r="154" spans="1:48" x14ac:dyDescent="0.2">
      <c r="A154" s="186"/>
      <c r="U154" s="186"/>
      <c r="V154" s="186"/>
      <c r="W154" s="186"/>
      <c r="X154" s="186"/>
      <c r="Y154" s="186"/>
      <c r="Z154" s="186"/>
      <c r="AA154" s="186"/>
      <c r="AB154" s="186"/>
      <c r="AC154" s="186"/>
      <c r="AD154" s="186"/>
      <c r="AE154" s="186"/>
      <c r="AF154" s="186"/>
      <c r="AG154" s="186"/>
      <c r="AH154" s="186"/>
      <c r="AI154" s="186"/>
      <c r="AJ154" s="186"/>
      <c r="AK154" s="186"/>
      <c r="AL154" s="186"/>
      <c r="AM154" s="186"/>
      <c r="AN154" s="186"/>
      <c r="AO154" s="186"/>
      <c r="AP154" s="186"/>
      <c r="AQ154" s="186"/>
      <c r="AR154" s="186"/>
      <c r="AS154" s="186"/>
      <c r="AT154" s="186"/>
      <c r="AU154" s="186"/>
      <c r="AV154" s="186"/>
    </row>
    <row r="155" spans="1:48" x14ac:dyDescent="0.2">
      <c r="A155" s="186"/>
      <c r="U155" s="186"/>
      <c r="V155" s="186"/>
      <c r="W155" s="186"/>
      <c r="X155" s="186"/>
      <c r="Y155" s="186"/>
      <c r="Z155" s="186"/>
      <c r="AA155" s="186"/>
      <c r="AB155" s="186"/>
      <c r="AC155" s="186"/>
      <c r="AD155" s="186"/>
      <c r="AE155" s="186"/>
      <c r="AF155" s="186"/>
      <c r="AG155" s="186"/>
      <c r="AH155" s="186"/>
      <c r="AI155" s="186"/>
      <c r="AJ155" s="186"/>
      <c r="AK155" s="186"/>
      <c r="AL155" s="186"/>
      <c r="AM155" s="186"/>
      <c r="AN155" s="186"/>
      <c r="AO155" s="186"/>
      <c r="AP155" s="186"/>
      <c r="AQ155" s="186"/>
      <c r="AR155" s="186"/>
      <c r="AS155" s="186"/>
      <c r="AT155" s="186"/>
      <c r="AU155" s="186"/>
      <c r="AV155" s="186"/>
    </row>
    <row r="156" spans="1:48" x14ac:dyDescent="0.2">
      <c r="A156" s="186"/>
      <c r="U156" s="186"/>
      <c r="V156" s="186"/>
      <c r="W156" s="186"/>
      <c r="X156" s="186"/>
      <c r="Y156" s="186"/>
      <c r="Z156" s="186"/>
      <c r="AA156" s="186"/>
      <c r="AB156" s="186"/>
      <c r="AC156" s="186"/>
      <c r="AD156" s="186"/>
      <c r="AE156" s="186"/>
      <c r="AF156" s="186"/>
      <c r="AG156" s="186"/>
      <c r="AH156" s="186"/>
      <c r="AI156" s="186"/>
      <c r="AJ156" s="186"/>
      <c r="AK156" s="186"/>
      <c r="AL156" s="186"/>
      <c r="AM156" s="186"/>
      <c r="AN156" s="186"/>
      <c r="AO156" s="186"/>
      <c r="AP156" s="186"/>
      <c r="AQ156" s="186"/>
      <c r="AR156" s="186"/>
      <c r="AS156" s="186"/>
      <c r="AT156" s="186"/>
      <c r="AU156" s="186"/>
      <c r="AV156" s="186"/>
    </row>
    <row r="157" spans="1:48" x14ac:dyDescent="0.2">
      <c r="A157" s="186"/>
      <c r="U157" s="186"/>
      <c r="V157" s="186"/>
      <c r="W157" s="186"/>
      <c r="X157" s="186"/>
      <c r="Y157" s="186"/>
      <c r="Z157" s="186"/>
      <c r="AA157" s="186"/>
      <c r="AB157" s="186"/>
      <c r="AC157" s="186"/>
      <c r="AD157" s="186"/>
      <c r="AE157" s="186"/>
      <c r="AF157" s="186"/>
      <c r="AG157" s="186"/>
      <c r="AH157" s="186"/>
      <c r="AI157" s="186"/>
      <c r="AJ157" s="186"/>
      <c r="AK157" s="186"/>
      <c r="AL157" s="186"/>
      <c r="AM157" s="186"/>
      <c r="AN157" s="186"/>
      <c r="AO157" s="186"/>
      <c r="AP157" s="186"/>
      <c r="AQ157" s="186"/>
      <c r="AR157" s="186"/>
      <c r="AS157" s="186"/>
      <c r="AT157" s="186"/>
      <c r="AU157" s="186"/>
      <c r="AV157" s="186"/>
    </row>
    <row r="158" spans="1:48" x14ac:dyDescent="0.2">
      <c r="A158" s="186"/>
      <c r="U158" s="186"/>
      <c r="V158" s="186"/>
      <c r="W158" s="186"/>
      <c r="X158" s="186"/>
      <c r="Y158" s="186"/>
      <c r="Z158" s="186"/>
      <c r="AA158" s="186"/>
      <c r="AB158" s="186"/>
      <c r="AC158" s="186"/>
      <c r="AD158" s="186"/>
      <c r="AE158" s="186"/>
      <c r="AF158" s="186"/>
      <c r="AG158" s="186"/>
      <c r="AH158" s="186"/>
      <c r="AI158" s="186"/>
      <c r="AJ158" s="186"/>
      <c r="AK158" s="186"/>
      <c r="AL158" s="186"/>
      <c r="AM158" s="186"/>
      <c r="AN158" s="186"/>
      <c r="AO158" s="186"/>
      <c r="AP158" s="186"/>
      <c r="AQ158" s="186"/>
      <c r="AR158" s="186"/>
      <c r="AS158" s="186"/>
      <c r="AT158" s="186"/>
      <c r="AU158" s="186"/>
      <c r="AV158" s="186"/>
    </row>
    <row r="159" spans="1:48" x14ac:dyDescent="0.2">
      <c r="A159" s="186"/>
      <c r="U159" s="186"/>
      <c r="V159" s="186"/>
      <c r="W159" s="186"/>
      <c r="X159" s="186"/>
      <c r="Y159" s="186"/>
      <c r="Z159" s="186"/>
      <c r="AA159" s="186"/>
      <c r="AB159" s="186"/>
      <c r="AC159" s="186"/>
      <c r="AD159" s="186"/>
      <c r="AE159" s="186"/>
      <c r="AF159" s="186"/>
      <c r="AG159" s="186"/>
      <c r="AH159" s="186"/>
      <c r="AI159" s="186"/>
      <c r="AJ159" s="186"/>
      <c r="AK159" s="186"/>
      <c r="AL159" s="186"/>
      <c r="AM159" s="186"/>
      <c r="AN159" s="186"/>
      <c r="AO159" s="186"/>
      <c r="AP159" s="186"/>
      <c r="AQ159" s="186"/>
      <c r="AR159" s="186"/>
      <c r="AS159" s="186"/>
      <c r="AT159" s="186"/>
      <c r="AU159" s="186"/>
      <c r="AV159" s="186"/>
    </row>
    <row r="160" spans="1:48" x14ac:dyDescent="0.2">
      <c r="A160" s="186"/>
      <c r="U160" s="186"/>
      <c r="V160" s="186"/>
      <c r="W160" s="186"/>
      <c r="X160" s="186"/>
      <c r="Y160" s="186"/>
      <c r="Z160" s="186"/>
      <c r="AA160" s="186"/>
      <c r="AB160" s="186"/>
      <c r="AC160" s="186"/>
      <c r="AD160" s="186"/>
      <c r="AE160" s="186"/>
      <c r="AF160" s="186"/>
      <c r="AG160" s="186"/>
      <c r="AH160" s="186"/>
      <c r="AI160" s="186"/>
      <c r="AJ160" s="186"/>
      <c r="AK160" s="186"/>
      <c r="AL160" s="186"/>
      <c r="AM160" s="186"/>
      <c r="AN160" s="186"/>
      <c r="AO160" s="186"/>
      <c r="AP160" s="186"/>
      <c r="AQ160" s="186"/>
      <c r="AR160" s="186"/>
      <c r="AS160" s="186"/>
      <c r="AT160" s="186"/>
      <c r="AU160" s="186"/>
      <c r="AV160" s="186"/>
    </row>
    <row r="161" spans="1:48" x14ac:dyDescent="0.2">
      <c r="A161" s="186"/>
      <c r="U161" s="186"/>
      <c r="V161" s="186"/>
      <c r="W161" s="186"/>
      <c r="X161" s="186"/>
      <c r="Y161" s="186"/>
      <c r="Z161" s="186"/>
      <c r="AA161" s="186"/>
      <c r="AB161" s="186"/>
      <c r="AC161" s="186"/>
      <c r="AD161" s="186"/>
      <c r="AE161" s="186"/>
      <c r="AF161" s="186"/>
      <c r="AG161" s="186"/>
      <c r="AH161" s="186"/>
      <c r="AI161" s="186"/>
      <c r="AJ161" s="186"/>
      <c r="AK161" s="186"/>
      <c r="AL161" s="186"/>
      <c r="AM161" s="186"/>
      <c r="AN161" s="186"/>
      <c r="AO161" s="186"/>
      <c r="AP161" s="186"/>
      <c r="AQ161" s="186"/>
      <c r="AR161" s="186"/>
      <c r="AS161" s="186"/>
      <c r="AT161" s="186"/>
      <c r="AU161" s="186"/>
      <c r="AV161" s="186"/>
    </row>
    <row r="162" spans="1:48" x14ac:dyDescent="0.2">
      <c r="A162" s="186"/>
      <c r="U162" s="186"/>
      <c r="V162" s="186"/>
      <c r="W162" s="186"/>
      <c r="X162" s="186"/>
      <c r="Y162" s="186"/>
      <c r="Z162" s="186"/>
      <c r="AA162" s="186"/>
      <c r="AB162" s="186"/>
      <c r="AC162" s="186"/>
      <c r="AD162" s="186"/>
      <c r="AE162" s="186"/>
      <c r="AF162" s="186"/>
      <c r="AG162" s="186"/>
      <c r="AH162" s="186"/>
      <c r="AI162" s="186"/>
      <c r="AJ162" s="186"/>
      <c r="AK162" s="186"/>
      <c r="AL162" s="186"/>
      <c r="AM162" s="186"/>
      <c r="AN162" s="186"/>
      <c r="AO162" s="186"/>
      <c r="AP162" s="186"/>
      <c r="AQ162" s="186"/>
      <c r="AR162" s="186"/>
      <c r="AS162" s="186"/>
      <c r="AT162" s="186"/>
      <c r="AU162" s="186"/>
      <c r="AV162" s="186"/>
    </row>
    <row r="163" spans="1:48" x14ac:dyDescent="0.2">
      <c r="A163" s="186"/>
      <c r="U163" s="186"/>
      <c r="V163" s="186"/>
      <c r="W163" s="186"/>
      <c r="X163" s="186"/>
      <c r="Y163" s="186"/>
      <c r="Z163" s="186"/>
      <c r="AA163" s="186"/>
      <c r="AB163" s="186"/>
      <c r="AC163" s="186"/>
      <c r="AD163" s="186"/>
      <c r="AE163" s="186"/>
      <c r="AF163" s="186"/>
      <c r="AG163" s="186"/>
      <c r="AH163" s="186"/>
      <c r="AI163" s="186"/>
      <c r="AJ163" s="186"/>
      <c r="AK163" s="186"/>
      <c r="AL163" s="186"/>
      <c r="AM163" s="186"/>
      <c r="AN163" s="186"/>
      <c r="AO163" s="186"/>
      <c r="AP163" s="186"/>
      <c r="AQ163" s="186"/>
      <c r="AR163" s="186"/>
      <c r="AS163" s="186"/>
      <c r="AT163" s="186"/>
      <c r="AU163" s="186"/>
      <c r="AV163" s="186"/>
    </row>
    <row r="164" spans="1:48" x14ac:dyDescent="0.2">
      <c r="A164" s="186"/>
      <c r="U164" s="186"/>
      <c r="V164" s="186"/>
      <c r="W164" s="186"/>
      <c r="X164" s="186"/>
      <c r="Y164" s="186"/>
      <c r="Z164" s="186"/>
      <c r="AA164" s="186"/>
      <c r="AB164" s="186"/>
      <c r="AC164" s="186"/>
      <c r="AD164" s="186"/>
      <c r="AE164" s="186"/>
      <c r="AF164" s="186"/>
      <c r="AG164" s="186"/>
      <c r="AH164" s="186"/>
      <c r="AI164" s="186"/>
      <c r="AJ164" s="186"/>
      <c r="AK164" s="186"/>
      <c r="AL164" s="186"/>
      <c r="AM164" s="186"/>
      <c r="AN164" s="186"/>
      <c r="AO164" s="186"/>
      <c r="AP164" s="186"/>
      <c r="AQ164" s="186"/>
      <c r="AR164" s="186"/>
      <c r="AS164" s="186"/>
      <c r="AT164" s="186"/>
      <c r="AU164" s="186"/>
      <c r="AV164" s="186"/>
    </row>
    <row r="165" spans="1:48" x14ac:dyDescent="0.2">
      <c r="A165" s="186"/>
      <c r="U165" s="186"/>
      <c r="V165" s="186"/>
      <c r="W165" s="186"/>
      <c r="X165" s="186"/>
      <c r="Y165" s="186"/>
      <c r="Z165" s="186"/>
      <c r="AA165" s="186"/>
      <c r="AB165" s="186"/>
      <c r="AC165" s="186"/>
      <c r="AD165" s="186"/>
      <c r="AE165" s="186"/>
      <c r="AF165" s="186"/>
      <c r="AG165" s="186"/>
      <c r="AH165" s="186"/>
      <c r="AI165" s="186"/>
      <c r="AJ165" s="186"/>
      <c r="AK165" s="186"/>
      <c r="AL165" s="186"/>
      <c r="AM165" s="186"/>
      <c r="AN165" s="186"/>
      <c r="AO165" s="186"/>
      <c r="AP165" s="186"/>
      <c r="AQ165" s="186"/>
      <c r="AR165" s="186"/>
      <c r="AS165" s="186"/>
      <c r="AT165" s="186"/>
      <c r="AU165" s="186"/>
      <c r="AV165" s="186"/>
    </row>
    <row r="166" spans="1:48" x14ac:dyDescent="0.2">
      <c r="A166" s="186"/>
      <c r="U166" s="186"/>
      <c r="V166" s="186"/>
      <c r="W166" s="186"/>
      <c r="X166" s="186"/>
      <c r="Y166" s="186"/>
      <c r="Z166" s="186"/>
      <c r="AA166" s="186"/>
      <c r="AB166" s="186"/>
      <c r="AC166" s="186"/>
      <c r="AD166" s="186"/>
      <c r="AE166" s="186"/>
      <c r="AF166" s="186"/>
      <c r="AG166" s="186"/>
      <c r="AH166" s="186"/>
      <c r="AI166" s="186"/>
      <c r="AJ166" s="186"/>
      <c r="AK166" s="186"/>
      <c r="AL166" s="186"/>
      <c r="AM166" s="186"/>
      <c r="AN166" s="186"/>
      <c r="AO166" s="186"/>
      <c r="AP166" s="186"/>
      <c r="AQ166" s="186"/>
      <c r="AR166" s="186"/>
      <c r="AS166" s="186"/>
      <c r="AT166" s="186"/>
      <c r="AU166" s="186"/>
      <c r="AV166" s="186"/>
    </row>
    <row r="167" spans="1:48" x14ac:dyDescent="0.2">
      <c r="A167" s="186"/>
      <c r="U167" s="186"/>
      <c r="V167" s="186"/>
      <c r="W167" s="186"/>
      <c r="X167" s="186"/>
      <c r="Y167" s="186"/>
      <c r="Z167" s="186"/>
      <c r="AA167" s="186"/>
      <c r="AB167" s="186"/>
      <c r="AC167" s="186"/>
      <c r="AD167" s="186"/>
      <c r="AE167" s="186"/>
      <c r="AF167" s="186"/>
      <c r="AG167" s="186"/>
      <c r="AH167" s="186"/>
      <c r="AI167" s="186"/>
      <c r="AJ167" s="186"/>
      <c r="AK167" s="186"/>
      <c r="AL167" s="186"/>
      <c r="AM167" s="186"/>
      <c r="AN167" s="186"/>
      <c r="AO167" s="186"/>
      <c r="AP167" s="186"/>
      <c r="AQ167" s="186"/>
      <c r="AR167" s="186"/>
      <c r="AS167" s="186"/>
      <c r="AT167" s="186"/>
      <c r="AU167" s="186"/>
      <c r="AV167" s="186"/>
    </row>
    <row r="168" spans="1:48" x14ac:dyDescent="0.2">
      <c r="A168" s="186"/>
      <c r="U168" s="186"/>
      <c r="V168" s="186"/>
      <c r="W168" s="186"/>
      <c r="X168" s="186"/>
      <c r="Y168" s="186"/>
      <c r="Z168" s="186"/>
      <c r="AA168" s="186"/>
      <c r="AB168" s="186"/>
      <c r="AC168" s="186"/>
      <c r="AD168" s="186"/>
      <c r="AE168" s="186"/>
      <c r="AF168" s="186"/>
      <c r="AG168" s="186"/>
      <c r="AH168" s="186"/>
      <c r="AI168" s="186"/>
      <c r="AJ168" s="186"/>
      <c r="AK168" s="186"/>
      <c r="AL168" s="186"/>
      <c r="AM168" s="186"/>
      <c r="AN168" s="186"/>
      <c r="AO168" s="186"/>
      <c r="AP168" s="186"/>
      <c r="AQ168" s="186"/>
      <c r="AR168" s="186"/>
      <c r="AS168" s="186"/>
      <c r="AT168" s="186"/>
      <c r="AU168" s="186"/>
      <c r="AV168" s="186"/>
    </row>
    <row r="169" spans="1:48" x14ac:dyDescent="0.2">
      <c r="A169" s="186"/>
      <c r="U169" s="186"/>
      <c r="V169" s="186"/>
      <c r="W169" s="186"/>
      <c r="X169" s="186"/>
      <c r="Y169" s="186"/>
      <c r="Z169" s="186"/>
      <c r="AA169" s="186"/>
      <c r="AB169" s="186"/>
      <c r="AC169" s="186"/>
      <c r="AD169" s="186"/>
      <c r="AE169" s="186"/>
      <c r="AF169" s="186"/>
      <c r="AG169" s="186"/>
      <c r="AH169" s="186"/>
      <c r="AI169" s="186"/>
      <c r="AJ169" s="186"/>
      <c r="AK169" s="186"/>
      <c r="AL169" s="186"/>
      <c r="AM169" s="186"/>
      <c r="AN169" s="186"/>
      <c r="AO169" s="186"/>
      <c r="AP169" s="186"/>
      <c r="AQ169" s="186"/>
      <c r="AR169" s="186"/>
      <c r="AS169" s="186"/>
      <c r="AT169" s="186"/>
      <c r="AU169" s="186"/>
      <c r="AV169" s="186"/>
    </row>
    <row r="170" spans="1:48" x14ac:dyDescent="0.2">
      <c r="A170" s="186"/>
      <c r="U170" s="186"/>
      <c r="V170" s="186"/>
      <c r="W170" s="186"/>
      <c r="X170" s="186"/>
      <c r="Y170" s="186"/>
      <c r="Z170" s="186"/>
      <c r="AA170" s="186"/>
      <c r="AB170" s="186"/>
      <c r="AC170" s="186"/>
      <c r="AD170" s="186"/>
      <c r="AE170" s="186"/>
      <c r="AF170" s="186"/>
      <c r="AG170" s="186"/>
      <c r="AH170" s="186"/>
      <c r="AI170" s="186"/>
      <c r="AJ170" s="186"/>
      <c r="AK170" s="186"/>
      <c r="AL170" s="186"/>
      <c r="AM170" s="186"/>
      <c r="AN170" s="186"/>
      <c r="AO170" s="186"/>
      <c r="AP170" s="186"/>
      <c r="AQ170" s="186"/>
      <c r="AR170" s="186"/>
      <c r="AS170" s="186"/>
      <c r="AT170" s="186"/>
      <c r="AU170" s="186"/>
      <c r="AV170" s="186"/>
    </row>
    <row r="171" spans="1:48" x14ac:dyDescent="0.2">
      <c r="A171" s="186"/>
      <c r="U171" s="186"/>
      <c r="V171" s="186"/>
      <c r="W171" s="186"/>
      <c r="X171" s="186"/>
      <c r="Y171" s="186"/>
      <c r="Z171" s="186"/>
      <c r="AA171" s="186"/>
      <c r="AB171" s="186"/>
      <c r="AC171" s="186"/>
      <c r="AD171" s="186"/>
      <c r="AE171" s="186"/>
      <c r="AF171" s="186"/>
      <c r="AG171" s="186"/>
      <c r="AH171" s="186"/>
      <c r="AI171" s="186"/>
      <c r="AJ171" s="186"/>
      <c r="AK171" s="186"/>
      <c r="AL171" s="186"/>
      <c r="AM171" s="186"/>
      <c r="AN171" s="186"/>
      <c r="AO171" s="186"/>
      <c r="AP171" s="186"/>
      <c r="AQ171" s="186"/>
      <c r="AR171" s="186"/>
      <c r="AS171" s="186"/>
      <c r="AT171" s="186"/>
      <c r="AU171" s="186"/>
      <c r="AV171" s="186"/>
    </row>
    <row r="172" spans="1:48" x14ac:dyDescent="0.2">
      <c r="A172" s="186"/>
      <c r="U172" s="186"/>
      <c r="V172" s="186"/>
      <c r="W172" s="186"/>
      <c r="X172" s="186"/>
      <c r="Y172" s="186"/>
      <c r="Z172" s="186"/>
      <c r="AA172" s="186"/>
      <c r="AB172" s="186"/>
      <c r="AC172" s="186"/>
      <c r="AD172" s="186"/>
      <c r="AE172" s="186"/>
      <c r="AF172" s="186"/>
      <c r="AG172" s="186"/>
      <c r="AH172" s="186"/>
      <c r="AI172" s="186"/>
      <c r="AJ172" s="186"/>
      <c r="AK172" s="186"/>
      <c r="AL172" s="186"/>
      <c r="AM172" s="186"/>
      <c r="AN172" s="186"/>
      <c r="AO172" s="186"/>
      <c r="AP172" s="186"/>
      <c r="AQ172" s="186"/>
      <c r="AR172" s="186"/>
      <c r="AS172" s="186"/>
      <c r="AT172" s="186"/>
      <c r="AU172" s="186"/>
      <c r="AV172" s="186"/>
    </row>
    <row r="173" spans="1:48" x14ac:dyDescent="0.2">
      <c r="A173" s="186"/>
      <c r="U173" s="186"/>
      <c r="V173" s="186"/>
      <c r="W173" s="186"/>
      <c r="X173" s="186"/>
      <c r="Y173" s="186"/>
      <c r="Z173" s="186"/>
      <c r="AA173" s="186"/>
      <c r="AB173" s="186"/>
      <c r="AC173" s="186"/>
      <c r="AD173" s="186"/>
      <c r="AE173" s="186"/>
      <c r="AF173" s="186"/>
      <c r="AG173" s="186"/>
      <c r="AH173" s="186"/>
      <c r="AI173" s="186"/>
      <c r="AJ173" s="186"/>
      <c r="AK173" s="186"/>
      <c r="AL173" s="186"/>
      <c r="AM173" s="186"/>
      <c r="AN173" s="186"/>
      <c r="AO173" s="186"/>
      <c r="AP173" s="186"/>
      <c r="AQ173" s="186"/>
      <c r="AR173" s="186"/>
      <c r="AS173" s="186"/>
      <c r="AT173" s="186"/>
      <c r="AU173" s="186"/>
      <c r="AV173" s="186"/>
    </row>
    <row r="174" spans="1:48" x14ac:dyDescent="0.2">
      <c r="A174" s="186"/>
      <c r="U174" s="186"/>
      <c r="V174" s="186"/>
      <c r="W174" s="186"/>
      <c r="X174" s="186"/>
      <c r="Y174" s="186"/>
      <c r="Z174" s="186"/>
      <c r="AA174" s="186"/>
      <c r="AB174" s="186"/>
      <c r="AC174" s="186"/>
      <c r="AD174" s="186"/>
      <c r="AE174" s="186"/>
      <c r="AF174" s="186"/>
      <c r="AG174" s="186"/>
      <c r="AH174" s="186"/>
      <c r="AI174" s="186"/>
      <c r="AJ174" s="186"/>
      <c r="AK174" s="186"/>
      <c r="AL174" s="186"/>
      <c r="AM174" s="186"/>
      <c r="AN174" s="186"/>
      <c r="AO174" s="186"/>
      <c r="AP174" s="186"/>
      <c r="AQ174" s="186"/>
      <c r="AR174" s="186"/>
      <c r="AS174" s="186"/>
      <c r="AT174" s="186"/>
      <c r="AU174" s="186"/>
      <c r="AV174" s="186"/>
    </row>
    <row r="175" spans="1:48" x14ac:dyDescent="0.2">
      <c r="A175" s="186"/>
      <c r="U175" s="186"/>
      <c r="V175" s="186"/>
      <c r="W175" s="186"/>
      <c r="X175" s="186"/>
      <c r="Y175" s="186"/>
      <c r="Z175" s="186"/>
      <c r="AA175" s="186"/>
      <c r="AB175" s="186"/>
      <c r="AC175" s="186"/>
      <c r="AD175" s="186"/>
      <c r="AE175" s="186"/>
      <c r="AF175" s="186"/>
      <c r="AG175" s="186"/>
      <c r="AH175" s="186"/>
      <c r="AI175" s="186"/>
      <c r="AJ175" s="186"/>
      <c r="AK175" s="186"/>
      <c r="AL175" s="186"/>
      <c r="AM175" s="186"/>
      <c r="AN175" s="186"/>
      <c r="AO175" s="186"/>
      <c r="AP175" s="186"/>
      <c r="AQ175" s="186"/>
      <c r="AR175" s="186"/>
      <c r="AS175" s="186"/>
      <c r="AT175" s="186"/>
      <c r="AU175" s="186"/>
      <c r="AV175" s="186"/>
    </row>
    <row r="176" spans="1:48" x14ac:dyDescent="0.2">
      <c r="A176" s="186"/>
      <c r="U176" s="186"/>
      <c r="V176" s="186"/>
      <c r="W176" s="186"/>
      <c r="X176" s="186"/>
      <c r="Y176" s="186"/>
      <c r="Z176" s="186"/>
      <c r="AA176" s="186"/>
      <c r="AB176" s="186"/>
      <c r="AC176" s="186"/>
      <c r="AD176" s="186"/>
      <c r="AE176" s="186"/>
      <c r="AF176" s="186"/>
      <c r="AG176" s="186"/>
      <c r="AH176" s="186"/>
      <c r="AI176" s="186"/>
      <c r="AJ176" s="186"/>
      <c r="AK176" s="186"/>
      <c r="AL176" s="186"/>
      <c r="AM176" s="186"/>
      <c r="AN176" s="186"/>
      <c r="AO176" s="186"/>
      <c r="AP176" s="186"/>
      <c r="AQ176" s="186"/>
      <c r="AR176" s="186"/>
      <c r="AS176" s="186"/>
      <c r="AT176" s="186"/>
      <c r="AU176" s="186"/>
      <c r="AV176" s="186"/>
    </row>
    <row r="177" spans="1:48" x14ac:dyDescent="0.2">
      <c r="A177" s="186"/>
      <c r="U177" s="186"/>
      <c r="V177" s="186"/>
      <c r="W177" s="186"/>
      <c r="X177" s="186"/>
      <c r="Y177" s="186"/>
      <c r="Z177" s="186"/>
      <c r="AA177" s="186"/>
      <c r="AB177" s="186"/>
      <c r="AC177" s="186"/>
      <c r="AD177" s="186"/>
      <c r="AE177" s="186"/>
      <c r="AF177" s="186"/>
      <c r="AG177" s="186"/>
      <c r="AH177" s="186"/>
      <c r="AI177" s="186"/>
      <c r="AJ177" s="186"/>
      <c r="AK177" s="186"/>
      <c r="AL177" s="186"/>
      <c r="AM177" s="186"/>
      <c r="AN177" s="186"/>
      <c r="AO177" s="186"/>
      <c r="AP177" s="186"/>
      <c r="AQ177" s="186"/>
      <c r="AR177" s="186"/>
      <c r="AS177" s="186"/>
      <c r="AT177" s="186"/>
      <c r="AU177" s="186"/>
      <c r="AV177" s="186"/>
    </row>
    <row r="178" spans="1:48" x14ac:dyDescent="0.2">
      <c r="A178" s="186"/>
      <c r="U178" s="186"/>
      <c r="V178" s="186"/>
      <c r="W178" s="186"/>
      <c r="X178" s="186"/>
      <c r="Y178" s="186"/>
      <c r="Z178" s="186"/>
      <c r="AA178" s="186"/>
      <c r="AB178" s="186"/>
      <c r="AC178" s="186"/>
      <c r="AD178" s="186"/>
      <c r="AE178" s="186"/>
      <c r="AF178" s="186"/>
      <c r="AG178" s="186"/>
      <c r="AH178" s="186"/>
      <c r="AI178" s="186"/>
      <c r="AJ178" s="186"/>
      <c r="AK178" s="186"/>
      <c r="AL178" s="186"/>
      <c r="AM178" s="186"/>
      <c r="AN178" s="186"/>
      <c r="AO178" s="186"/>
      <c r="AP178" s="186"/>
      <c r="AQ178" s="186"/>
      <c r="AR178" s="186"/>
      <c r="AS178" s="186"/>
      <c r="AT178" s="186"/>
      <c r="AU178" s="186"/>
      <c r="AV178" s="186"/>
    </row>
    <row r="179" spans="1:48" x14ac:dyDescent="0.2">
      <c r="A179" s="186"/>
      <c r="U179" s="186"/>
      <c r="V179" s="186"/>
      <c r="W179" s="186"/>
      <c r="X179" s="186"/>
      <c r="Y179" s="186"/>
      <c r="Z179" s="186"/>
      <c r="AA179" s="186"/>
      <c r="AB179" s="186"/>
      <c r="AC179" s="186"/>
      <c r="AD179" s="186"/>
      <c r="AE179" s="186"/>
      <c r="AF179" s="186"/>
      <c r="AG179" s="186"/>
      <c r="AH179" s="186"/>
      <c r="AI179" s="186"/>
      <c r="AJ179" s="186"/>
      <c r="AK179" s="186"/>
      <c r="AL179" s="186"/>
      <c r="AM179" s="186"/>
      <c r="AN179" s="186"/>
      <c r="AO179" s="186"/>
      <c r="AP179" s="186"/>
      <c r="AQ179" s="186"/>
      <c r="AR179" s="186"/>
      <c r="AS179" s="186"/>
      <c r="AT179" s="186"/>
      <c r="AU179" s="186"/>
      <c r="AV179" s="186"/>
    </row>
    <row r="180" spans="1:48" x14ac:dyDescent="0.2">
      <c r="A180" s="186"/>
      <c r="U180" s="186"/>
      <c r="V180" s="186"/>
      <c r="W180" s="186"/>
      <c r="X180" s="186"/>
      <c r="Y180" s="186"/>
      <c r="Z180" s="186"/>
      <c r="AA180" s="186"/>
      <c r="AB180" s="186"/>
      <c r="AC180" s="186"/>
      <c r="AD180" s="186"/>
      <c r="AE180" s="186"/>
      <c r="AF180" s="186"/>
      <c r="AG180" s="186"/>
      <c r="AH180" s="186"/>
      <c r="AI180" s="186"/>
      <c r="AJ180" s="186"/>
      <c r="AK180" s="186"/>
      <c r="AL180" s="186"/>
      <c r="AM180" s="186"/>
      <c r="AN180" s="186"/>
      <c r="AO180" s="186"/>
      <c r="AP180" s="186"/>
      <c r="AQ180" s="186"/>
      <c r="AR180" s="186"/>
      <c r="AS180" s="186"/>
      <c r="AT180" s="186"/>
      <c r="AU180" s="186"/>
      <c r="AV180" s="186"/>
    </row>
    <row r="181" spans="1:48" x14ac:dyDescent="0.2">
      <c r="A181" s="186"/>
      <c r="U181" s="186"/>
      <c r="V181" s="186"/>
      <c r="W181" s="186"/>
      <c r="X181" s="186"/>
      <c r="Y181" s="186"/>
      <c r="Z181" s="186"/>
      <c r="AA181" s="186"/>
      <c r="AB181" s="186"/>
      <c r="AC181" s="186"/>
      <c r="AD181" s="186"/>
      <c r="AE181" s="186"/>
      <c r="AF181" s="186"/>
      <c r="AG181" s="186"/>
      <c r="AH181" s="186"/>
      <c r="AI181" s="186"/>
      <c r="AJ181" s="186"/>
      <c r="AK181" s="186"/>
      <c r="AL181" s="186"/>
      <c r="AM181" s="186"/>
      <c r="AN181" s="186"/>
      <c r="AO181" s="186"/>
      <c r="AP181" s="186"/>
      <c r="AQ181" s="186"/>
      <c r="AR181" s="186"/>
      <c r="AS181" s="186"/>
      <c r="AT181" s="186"/>
      <c r="AU181" s="186"/>
      <c r="AV181" s="186"/>
    </row>
    <row r="182" spans="1:48" x14ac:dyDescent="0.2">
      <c r="A182" s="186"/>
      <c r="U182" s="186"/>
      <c r="V182" s="186"/>
      <c r="W182" s="186"/>
      <c r="X182" s="186"/>
      <c r="Y182" s="186"/>
      <c r="Z182" s="186"/>
      <c r="AA182" s="186"/>
      <c r="AB182" s="186"/>
      <c r="AC182" s="186"/>
      <c r="AD182" s="186"/>
      <c r="AE182" s="186"/>
      <c r="AF182" s="186"/>
      <c r="AG182" s="186"/>
      <c r="AH182" s="186"/>
      <c r="AI182" s="186"/>
      <c r="AJ182" s="186"/>
      <c r="AK182" s="186"/>
      <c r="AL182" s="186"/>
      <c r="AM182" s="186"/>
      <c r="AN182" s="186"/>
      <c r="AO182" s="186"/>
      <c r="AP182" s="186"/>
      <c r="AQ182" s="186"/>
      <c r="AR182" s="186"/>
      <c r="AS182" s="186"/>
      <c r="AT182" s="186"/>
      <c r="AU182" s="186"/>
      <c r="AV182" s="186"/>
    </row>
    <row r="183" spans="1:48" x14ac:dyDescent="0.2">
      <c r="A183" s="186"/>
      <c r="U183" s="186"/>
      <c r="V183" s="186"/>
      <c r="W183" s="186"/>
      <c r="X183" s="186"/>
      <c r="Y183" s="186"/>
      <c r="Z183" s="186"/>
      <c r="AA183" s="186"/>
      <c r="AB183" s="186"/>
      <c r="AC183" s="186"/>
      <c r="AD183" s="186"/>
      <c r="AE183" s="186"/>
      <c r="AF183" s="186"/>
      <c r="AG183" s="186"/>
      <c r="AH183" s="186"/>
      <c r="AI183" s="186"/>
      <c r="AJ183" s="186"/>
      <c r="AK183" s="186"/>
      <c r="AL183" s="186"/>
      <c r="AM183" s="186"/>
      <c r="AN183" s="186"/>
      <c r="AO183" s="186"/>
      <c r="AP183" s="186"/>
      <c r="AQ183" s="186"/>
      <c r="AR183" s="186"/>
      <c r="AS183" s="186"/>
      <c r="AT183" s="186"/>
      <c r="AU183" s="186"/>
      <c r="AV183" s="186"/>
    </row>
    <row r="184" spans="1:48" x14ac:dyDescent="0.2">
      <c r="A184" s="186"/>
      <c r="U184" s="186"/>
      <c r="V184" s="186"/>
      <c r="W184" s="186"/>
      <c r="X184" s="186"/>
      <c r="Y184" s="186"/>
      <c r="Z184" s="186"/>
      <c r="AA184" s="186"/>
      <c r="AB184" s="186"/>
      <c r="AC184" s="186"/>
      <c r="AD184" s="186"/>
      <c r="AE184" s="186"/>
      <c r="AF184" s="186"/>
      <c r="AG184" s="186"/>
      <c r="AH184" s="186"/>
      <c r="AI184" s="186"/>
      <c r="AJ184" s="186"/>
      <c r="AK184" s="186"/>
      <c r="AL184" s="186"/>
      <c r="AM184" s="186"/>
      <c r="AN184" s="186"/>
      <c r="AO184" s="186"/>
      <c r="AP184" s="186"/>
      <c r="AQ184" s="186"/>
      <c r="AR184" s="186"/>
      <c r="AS184" s="186"/>
      <c r="AT184" s="186"/>
      <c r="AU184" s="186"/>
      <c r="AV184" s="186"/>
    </row>
    <row r="185" spans="1:48" x14ac:dyDescent="0.2">
      <c r="A185" s="186"/>
      <c r="U185" s="186"/>
      <c r="V185" s="186"/>
      <c r="W185" s="186"/>
      <c r="X185" s="186"/>
      <c r="Y185" s="186"/>
      <c r="Z185" s="186"/>
      <c r="AA185" s="186"/>
      <c r="AB185" s="186"/>
      <c r="AC185" s="186"/>
      <c r="AD185" s="186"/>
      <c r="AE185" s="186"/>
      <c r="AF185" s="186"/>
      <c r="AG185" s="186"/>
      <c r="AH185" s="186"/>
      <c r="AI185" s="186"/>
      <c r="AJ185" s="186"/>
      <c r="AK185" s="186"/>
      <c r="AL185" s="186"/>
      <c r="AM185" s="186"/>
      <c r="AN185" s="186"/>
      <c r="AO185" s="186"/>
      <c r="AP185" s="186"/>
      <c r="AQ185" s="186"/>
      <c r="AR185" s="186"/>
      <c r="AS185" s="186"/>
      <c r="AT185" s="186"/>
      <c r="AU185" s="186"/>
      <c r="AV185" s="186"/>
    </row>
    <row r="186" spans="1:48" x14ac:dyDescent="0.2">
      <c r="A186" s="186"/>
      <c r="U186" s="186"/>
      <c r="V186" s="186"/>
      <c r="W186" s="186"/>
      <c r="X186" s="186"/>
      <c r="Y186" s="186"/>
      <c r="Z186" s="186"/>
      <c r="AA186" s="186"/>
      <c r="AB186" s="186"/>
      <c r="AC186" s="186"/>
      <c r="AD186" s="186"/>
      <c r="AE186" s="186"/>
      <c r="AF186" s="186"/>
      <c r="AG186" s="186"/>
      <c r="AH186" s="186"/>
      <c r="AI186" s="186"/>
      <c r="AJ186" s="186"/>
      <c r="AK186" s="186"/>
      <c r="AL186" s="186"/>
      <c r="AM186" s="186"/>
      <c r="AN186" s="186"/>
      <c r="AO186" s="186"/>
      <c r="AP186" s="186"/>
      <c r="AQ186" s="186"/>
      <c r="AR186" s="186"/>
      <c r="AS186" s="186"/>
      <c r="AT186" s="186"/>
      <c r="AU186" s="186"/>
      <c r="AV186" s="186"/>
    </row>
    <row r="187" spans="1:48" x14ac:dyDescent="0.2">
      <c r="A187" s="186"/>
      <c r="U187" s="186"/>
      <c r="V187" s="186"/>
      <c r="W187" s="186"/>
      <c r="X187" s="186"/>
      <c r="Y187" s="186"/>
      <c r="Z187" s="186"/>
      <c r="AA187" s="186"/>
      <c r="AB187" s="186"/>
      <c r="AC187" s="186"/>
      <c r="AD187" s="186"/>
      <c r="AE187" s="186"/>
      <c r="AF187" s="186"/>
      <c r="AG187" s="186"/>
      <c r="AH187" s="186"/>
      <c r="AI187" s="186"/>
      <c r="AJ187" s="186"/>
      <c r="AK187" s="186"/>
      <c r="AL187" s="186"/>
      <c r="AM187" s="186"/>
      <c r="AN187" s="186"/>
      <c r="AO187" s="186"/>
      <c r="AP187" s="186"/>
      <c r="AQ187" s="186"/>
      <c r="AR187" s="186"/>
      <c r="AS187" s="186"/>
      <c r="AT187" s="186"/>
      <c r="AU187" s="186"/>
      <c r="AV187" s="186"/>
    </row>
    <row r="188" spans="1:48" x14ac:dyDescent="0.2">
      <c r="A188" s="186"/>
      <c r="U188" s="186"/>
      <c r="V188" s="186"/>
      <c r="W188" s="186"/>
      <c r="X188" s="186"/>
      <c r="Y188" s="186"/>
      <c r="Z188" s="186"/>
      <c r="AA188" s="186"/>
      <c r="AB188" s="186"/>
      <c r="AC188" s="186"/>
      <c r="AD188" s="186"/>
      <c r="AE188" s="186"/>
      <c r="AF188" s="186"/>
      <c r="AG188" s="186"/>
      <c r="AH188" s="186"/>
      <c r="AI188" s="186"/>
      <c r="AJ188" s="186"/>
      <c r="AK188" s="186"/>
      <c r="AL188" s="186"/>
      <c r="AM188" s="186"/>
      <c r="AN188" s="186"/>
      <c r="AO188" s="186"/>
      <c r="AP188" s="186"/>
      <c r="AQ188" s="186"/>
      <c r="AR188" s="186"/>
      <c r="AS188" s="186"/>
      <c r="AT188" s="186"/>
      <c r="AU188" s="186"/>
      <c r="AV188" s="186"/>
    </row>
    <row r="189" spans="1:48" x14ac:dyDescent="0.2">
      <c r="A189" s="186"/>
      <c r="U189" s="186"/>
      <c r="V189" s="186"/>
      <c r="W189" s="186"/>
      <c r="X189" s="186"/>
      <c r="Y189" s="186"/>
      <c r="Z189" s="186"/>
      <c r="AA189" s="186"/>
      <c r="AB189" s="186"/>
      <c r="AC189" s="186"/>
      <c r="AD189" s="186"/>
      <c r="AE189" s="186"/>
      <c r="AF189" s="186"/>
      <c r="AG189" s="186"/>
      <c r="AH189" s="186"/>
      <c r="AI189" s="186"/>
      <c r="AJ189" s="186"/>
      <c r="AK189" s="186"/>
      <c r="AL189" s="186"/>
      <c r="AM189" s="186"/>
      <c r="AN189" s="186"/>
      <c r="AO189" s="186"/>
      <c r="AP189" s="186"/>
      <c r="AQ189" s="186"/>
      <c r="AR189" s="186"/>
      <c r="AS189" s="186"/>
      <c r="AT189" s="186"/>
      <c r="AU189" s="186"/>
      <c r="AV189" s="186"/>
    </row>
    <row r="190" spans="1:48" x14ac:dyDescent="0.2">
      <c r="A190" s="186"/>
      <c r="U190" s="186"/>
      <c r="V190" s="186"/>
      <c r="W190" s="186"/>
      <c r="X190" s="186"/>
      <c r="Y190" s="186"/>
      <c r="Z190" s="186"/>
      <c r="AA190" s="186"/>
      <c r="AB190" s="186"/>
      <c r="AC190" s="186"/>
      <c r="AD190" s="186"/>
      <c r="AE190" s="186"/>
      <c r="AF190" s="186"/>
      <c r="AG190" s="186"/>
      <c r="AH190" s="186"/>
      <c r="AI190" s="186"/>
      <c r="AJ190" s="186"/>
      <c r="AK190" s="186"/>
      <c r="AL190" s="186"/>
      <c r="AM190" s="186"/>
      <c r="AN190" s="186"/>
      <c r="AO190" s="186"/>
      <c r="AP190" s="186"/>
      <c r="AQ190" s="186"/>
      <c r="AR190" s="186"/>
      <c r="AS190" s="186"/>
      <c r="AT190" s="186"/>
      <c r="AU190" s="186"/>
      <c r="AV190" s="186"/>
    </row>
    <row r="191" spans="1:48" x14ac:dyDescent="0.2">
      <c r="A191" s="186"/>
      <c r="U191" s="186"/>
      <c r="V191" s="186"/>
      <c r="W191" s="186"/>
      <c r="X191" s="186"/>
      <c r="Y191" s="186"/>
      <c r="Z191" s="186"/>
      <c r="AA191" s="186"/>
      <c r="AB191" s="186"/>
      <c r="AC191" s="186"/>
      <c r="AD191" s="186"/>
      <c r="AE191" s="186"/>
      <c r="AF191" s="186"/>
      <c r="AG191" s="186"/>
      <c r="AH191" s="186"/>
      <c r="AI191" s="186"/>
      <c r="AJ191" s="186"/>
      <c r="AK191" s="186"/>
      <c r="AL191" s="186"/>
      <c r="AM191" s="186"/>
      <c r="AN191" s="186"/>
      <c r="AO191" s="186"/>
      <c r="AP191" s="186"/>
      <c r="AQ191" s="186"/>
      <c r="AR191" s="186"/>
      <c r="AS191" s="186"/>
      <c r="AT191" s="186"/>
      <c r="AU191" s="186"/>
      <c r="AV191" s="186"/>
    </row>
    <row r="192" spans="1:48" x14ac:dyDescent="0.2">
      <c r="A192" s="186"/>
      <c r="U192" s="186"/>
      <c r="V192" s="186"/>
      <c r="W192" s="186"/>
      <c r="X192" s="186"/>
      <c r="Y192" s="186"/>
      <c r="Z192" s="186"/>
      <c r="AA192" s="186"/>
      <c r="AB192" s="186"/>
      <c r="AC192" s="186"/>
      <c r="AD192" s="186"/>
      <c r="AE192" s="186"/>
      <c r="AF192" s="186"/>
      <c r="AG192" s="186"/>
      <c r="AH192" s="186"/>
      <c r="AI192" s="186"/>
      <c r="AJ192" s="186"/>
      <c r="AK192" s="186"/>
      <c r="AL192" s="186"/>
      <c r="AM192" s="186"/>
      <c r="AN192" s="186"/>
      <c r="AO192" s="186"/>
      <c r="AP192" s="186"/>
      <c r="AQ192" s="186"/>
      <c r="AR192" s="186"/>
      <c r="AS192" s="186"/>
      <c r="AT192" s="186"/>
      <c r="AU192" s="186"/>
      <c r="AV192" s="186"/>
    </row>
    <row r="193" spans="1:48" x14ac:dyDescent="0.2">
      <c r="A193" s="186"/>
      <c r="U193" s="186"/>
      <c r="V193" s="186"/>
      <c r="W193" s="186"/>
      <c r="X193" s="186"/>
      <c r="Y193" s="186"/>
      <c r="Z193" s="186"/>
      <c r="AA193" s="186"/>
      <c r="AB193" s="186"/>
      <c r="AC193" s="186"/>
      <c r="AD193" s="186"/>
      <c r="AE193" s="186"/>
      <c r="AF193" s="186"/>
      <c r="AG193" s="186"/>
      <c r="AH193" s="186"/>
      <c r="AI193" s="186"/>
      <c r="AJ193" s="186"/>
      <c r="AK193" s="186"/>
      <c r="AL193" s="186"/>
      <c r="AM193" s="186"/>
      <c r="AN193" s="186"/>
      <c r="AO193" s="186"/>
      <c r="AP193" s="186"/>
      <c r="AQ193" s="186"/>
      <c r="AR193" s="186"/>
      <c r="AS193" s="186"/>
      <c r="AT193" s="186"/>
      <c r="AU193" s="186"/>
      <c r="AV193" s="186"/>
    </row>
    <row r="194" spans="1:48" x14ac:dyDescent="0.2">
      <c r="A194" s="186"/>
      <c r="U194" s="186"/>
      <c r="V194" s="186"/>
      <c r="W194" s="186"/>
      <c r="X194" s="186"/>
      <c r="Y194" s="186"/>
      <c r="Z194" s="186"/>
      <c r="AA194" s="186"/>
      <c r="AB194" s="186"/>
      <c r="AC194" s="186"/>
      <c r="AD194" s="186"/>
      <c r="AE194" s="186"/>
      <c r="AF194" s="186"/>
      <c r="AG194" s="186"/>
      <c r="AH194" s="186"/>
      <c r="AI194" s="186"/>
      <c r="AJ194" s="186"/>
      <c r="AK194" s="186"/>
      <c r="AL194" s="186"/>
      <c r="AM194" s="186"/>
      <c r="AN194" s="186"/>
      <c r="AO194" s="186"/>
      <c r="AP194" s="186"/>
      <c r="AQ194" s="186"/>
      <c r="AR194" s="186"/>
      <c r="AS194" s="186"/>
      <c r="AT194" s="186"/>
      <c r="AU194" s="186"/>
      <c r="AV194" s="186"/>
    </row>
    <row r="195" spans="1:48" x14ac:dyDescent="0.2">
      <c r="A195" s="186"/>
      <c r="U195" s="186"/>
      <c r="V195" s="186"/>
      <c r="W195" s="186"/>
      <c r="X195" s="186"/>
      <c r="Y195" s="186"/>
      <c r="Z195" s="186"/>
      <c r="AA195" s="186"/>
      <c r="AB195" s="186"/>
      <c r="AC195" s="186"/>
      <c r="AD195" s="186"/>
      <c r="AE195" s="186"/>
      <c r="AF195" s="186"/>
      <c r="AG195" s="186"/>
      <c r="AH195" s="186"/>
      <c r="AI195" s="186"/>
      <c r="AJ195" s="186"/>
      <c r="AK195" s="186"/>
      <c r="AL195" s="186"/>
      <c r="AM195" s="186"/>
      <c r="AN195" s="186"/>
      <c r="AO195" s="186"/>
      <c r="AP195" s="186"/>
      <c r="AQ195" s="186"/>
      <c r="AR195" s="186"/>
      <c r="AS195" s="186"/>
      <c r="AT195" s="186"/>
      <c r="AU195" s="186"/>
      <c r="AV195" s="186"/>
    </row>
    <row r="196" spans="1:48" x14ac:dyDescent="0.2">
      <c r="A196" s="186"/>
      <c r="U196" s="186"/>
      <c r="V196" s="186"/>
      <c r="W196" s="186"/>
      <c r="X196" s="186"/>
      <c r="Y196" s="186"/>
      <c r="Z196" s="186"/>
      <c r="AA196" s="186"/>
      <c r="AB196" s="186"/>
      <c r="AC196" s="186"/>
      <c r="AD196" s="186"/>
      <c r="AE196" s="186"/>
      <c r="AF196" s="186"/>
      <c r="AG196" s="186"/>
      <c r="AH196" s="186"/>
      <c r="AI196" s="186"/>
      <c r="AJ196" s="186"/>
      <c r="AK196" s="186"/>
      <c r="AL196" s="186"/>
      <c r="AM196" s="186"/>
      <c r="AN196" s="186"/>
      <c r="AO196" s="186"/>
      <c r="AP196" s="186"/>
      <c r="AQ196" s="186"/>
      <c r="AR196" s="186"/>
      <c r="AS196" s="186"/>
      <c r="AT196" s="186"/>
      <c r="AU196" s="186"/>
      <c r="AV196" s="186"/>
    </row>
    <row r="197" spans="1:48" x14ac:dyDescent="0.2">
      <c r="A197" s="186"/>
      <c r="U197" s="186"/>
      <c r="V197" s="186"/>
      <c r="W197" s="186"/>
      <c r="X197" s="186"/>
      <c r="Y197" s="186"/>
      <c r="Z197" s="186"/>
      <c r="AA197" s="186"/>
      <c r="AB197" s="186"/>
      <c r="AC197" s="186"/>
      <c r="AD197" s="186"/>
      <c r="AE197" s="186"/>
      <c r="AF197" s="186"/>
      <c r="AG197" s="186"/>
      <c r="AH197" s="186"/>
      <c r="AI197" s="186"/>
      <c r="AJ197" s="186"/>
      <c r="AK197" s="186"/>
      <c r="AL197" s="186"/>
      <c r="AM197" s="186"/>
      <c r="AN197" s="186"/>
      <c r="AO197" s="186"/>
      <c r="AP197" s="186"/>
      <c r="AQ197" s="186"/>
      <c r="AR197" s="186"/>
      <c r="AS197" s="186"/>
      <c r="AT197" s="186"/>
      <c r="AU197" s="186"/>
      <c r="AV197" s="186"/>
    </row>
    <row r="198" spans="1:48" x14ac:dyDescent="0.2">
      <c r="A198" s="186"/>
      <c r="U198" s="186"/>
      <c r="V198" s="186"/>
      <c r="W198" s="186"/>
      <c r="X198" s="186"/>
      <c r="Y198" s="186"/>
      <c r="Z198" s="186"/>
      <c r="AA198" s="186"/>
      <c r="AB198" s="186"/>
      <c r="AC198" s="186"/>
      <c r="AD198" s="186"/>
      <c r="AE198" s="186"/>
      <c r="AF198" s="186"/>
      <c r="AG198" s="186"/>
      <c r="AH198" s="186"/>
      <c r="AI198" s="186"/>
      <c r="AJ198" s="186"/>
      <c r="AK198" s="186"/>
      <c r="AL198" s="186"/>
      <c r="AM198" s="186"/>
      <c r="AN198" s="186"/>
      <c r="AO198" s="186"/>
      <c r="AP198" s="186"/>
      <c r="AQ198" s="186"/>
      <c r="AR198" s="186"/>
      <c r="AS198" s="186"/>
      <c r="AT198" s="186"/>
      <c r="AU198" s="186"/>
      <c r="AV198" s="186"/>
    </row>
    <row r="199" spans="1:48" x14ac:dyDescent="0.2">
      <c r="A199" s="186"/>
      <c r="U199" s="186"/>
      <c r="V199" s="186"/>
      <c r="W199" s="186"/>
      <c r="X199" s="186"/>
      <c r="Y199" s="186"/>
      <c r="Z199" s="186"/>
      <c r="AA199" s="186"/>
      <c r="AB199" s="186"/>
      <c r="AC199" s="186"/>
      <c r="AD199" s="186"/>
      <c r="AE199" s="186"/>
      <c r="AF199" s="186"/>
      <c r="AG199" s="186"/>
      <c r="AH199" s="186"/>
      <c r="AI199" s="186"/>
      <c r="AJ199" s="186"/>
      <c r="AK199" s="186"/>
      <c r="AL199" s="186"/>
      <c r="AM199" s="186"/>
      <c r="AN199" s="186"/>
      <c r="AO199" s="186"/>
      <c r="AP199" s="186"/>
      <c r="AQ199" s="186"/>
      <c r="AR199" s="186"/>
      <c r="AS199" s="186"/>
      <c r="AT199" s="186"/>
      <c r="AU199" s="186"/>
      <c r="AV199" s="186"/>
    </row>
    <row r="200" spans="1:48" x14ac:dyDescent="0.2">
      <c r="A200" s="186"/>
      <c r="U200" s="186"/>
      <c r="V200" s="186"/>
      <c r="W200" s="186"/>
      <c r="X200" s="186"/>
      <c r="Y200" s="186"/>
      <c r="Z200" s="186"/>
      <c r="AA200" s="186"/>
      <c r="AB200" s="186"/>
      <c r="AC200" s="186"/>
      <c r="AD200" s="186"/>
      <c r="AE200" s="186"/>
      <c r="AF200" s="186"/>
      <c r="AG200" s="186"/>
      <c r="AH200" s="186"/>
      <c r="AI200" s="186"/>
      <c r="AJ200" s="186"/>
      <c r="AK200" s="186"/>
      <c r="AL200" s="186"/>
      <c r="AM200" s="186"/>
      <c r="AN200" s="186"/>
      <c r="AO200" s="186"/>
      <c r="AP200" s="186"/>
      <c r="AQ200" s="186"/>
      <c r="AR200" s="186"/>
      <c r="AS200" s="186"/>
      <c r="AT200" s="186"/>
      <c r="AU200" s="186"/>
      <c r="AV200" s="186"/>
    </row>
    <row r="201" spans="1:48" x14ac:dyDescent="0.2">
      <c r="A201" s="186"/>
      <c r="U201" s="186"/>
      <c r="V201" s="186"/>
      <c r="W201" s="186"/>
      <c r="X201" s="186"/>
      <c r="Y201" s="186"/>
      <c r="Z201" s="186"/>
      <c r="AA201" s="186"/>
      <c r="AB201" s="186"/>
      <c r="AC201" s="186"/>
      <c r="AD201" s="186"/>
      <c r="AE201" s="186"/>
      <c r="AF201" s="186"/>
      <c r="AG201" s="186"/>
      <c r="AH201" s="186"/>
      <c r="AI201" s="186"/>
      <c r="AJ201" s="186"/>
      <c r="AK201" s="186"/>
      <c r="AL201" s="186"/>
      <c r="AM201" s="186"/>
      <c r="AN201" s="186"/>
      <c r="AO201" s="186"/>
      <c r="AP201" s="186"/>
      <c r="AQ201" s="186"/>
      <c r="AR201" s="186"/>
      <c r="AS201" s="186"/>
      <c r="AT201" s="186"/>
      <c r="AU201" s="186"/>
      <c r="AV201" s="186"/>
    </row>
    <row r="202" spans="1:48" x14ac:dyDescent="0.2">
      <c r="A202" s="186"/>
      <c r="U202" s="186"/>
      <c r="V202" s="186"/>
      <c r="W202" s="186"/>
      <c r="X202" s="186"/>
      <c r="Y202" s="186"/>
      <c r="Z202" s="186"/>
      <c r="AA202" s="186"/>
      <c r="AB202" s="186"/>
      <c r="AC202" s="186"/>
      <c r="AD202" s="186"/>
      <c r="AE202" s="186"/>
      <c r="AF202" s="186"/>
      <c r="AG202" s="186"/>
      <c r="AH202" s="186"/>
      <c r="AI202" s="186"/>
      <c r="AJ202" s="186"/>
      <c r="AK202" s="186"/>
      <c r="AL202" s="186"/>
      <c r="AM202" s="186"/>
      <c r="AN202" s="186"/>
      <c r="AO202" s="186"/>
      <c r="AP202" s="186"/>
      <c r="AQ202" s="186"/>
      <c r="AR202" s="186"/>
      <c r="AS202" s="186"/>
      <c r="AT202" s="186"/>
      <c r="AU202" s="186"/>
      <c r="AV202" s="186"/>
    </row>
    <row r="203" spans="1:48" x14ac:dyDescent="0.2">
      <c r="A203" s="186"/>
      <c r="U203" s="186"/>
      <c r="V203" s="186"/>
      <c r="W203" s="186"/>
      <c r="X203" s="186"/>
      <c r="Y203" s="186"/>
      <c r="Z203" s="186"/>
      <c r="AA203" s="186"/>
      <c r="AB203" s="186"/>
      <c r="AC203" s="186"/>
      <c r="AD203" s="186"/>
      <c r="AE203" s="186"/>
      <c r="AF203" s="186"/>
      <c r="AG203" s="186"/>
      <c r="AH203" s="186"/>
      <c r="AI203" s="186"/>
      <c r="AJ203" s="186"/>
      <c r="AK203" s="186"/>
      <c r="AL203" s="186"/>
      <c r="AM203" s="186"/>
      <c r="AN203" s="186"/>
      <c r="AO203" s="186"/>
      <c r="AP203" s="186"/>
      <c r="AQ203" s="186"/>
      <c r="AR203" s="186"/>
      <c r="AS203" s="186"/>
      <c r="AT203" s="186"/>
      <c r="AU203" s="186"/>
      <c r="AV203" s="186"/>
    </row>
    <row r="204" spans="1:48" x14ac:dyDescent="0.2">
      <c r="A204" s="186"/>
      <c r="U204" s="186"/>
      <c r="V204" s="186"/>
      <c r="W204" s="186"/>
      <c r="X204" s="186"/>
      <c r="Y204" s="186"/>
      <c r="Z204" s="186"/>
      <c r="AA204" s="186"/>
      <c r="AB204" s="186"/>
      <c r="AC204" s="186"/>
      <c r="AD204" s="186"/>
      <c r="AE204" s="186"/>
      <c r="AF204" s="186"/>
      <c r="AG204" s="186"/>
      <c r="AH204" s="186"/>
      <c r="AI204" s="186"/>
      <c r="AJ204" s="186"/>
      <c r="AK204" s="186"/>
      <c r="AL204" s="186"/>
      <c r="AM204" s="186"/>
      <c r="AN204" s="186"/>
      <c r="AO204" s="186"/>
      <c r="AP204" s="186"/>
      <c r="AQ204" s="186"/>
      <c r="AR204" s="186"/>
      <c r="AS204" s="186"/>
      <c r="AT204" s="186"/>
      <c r="AU204" s="186"/>
      <c r="AV204" s="186"/>
    </row>
    <row r="205" spans="1:48" x14ac:dyDescent="0.2">
      <c r="A205" s="186"/>
      <c r="U205" s="186"/>
      <c r="V205" s="186"/>
      <c r="W205" s="186"/>
      <c r="X205" s="186"/>
      <c r="Y205" s="186"/>
      <c r="Z205" s="186"/>
      <c r="AA205" s="186"/>
      <c r="AB205" s="186"/>
      <c r="AC205" s="186"/>
      <c r="AD205" s="186"/>
      <c r="AE205" s="186"/>
      <c r="AF205" s="186"/>
      <c r="AG205" s="186"/>
      <c r="AH205" s="186"/>
      <c r="AI205" s="186"/>
      <c r="AJ205" s="186"/>
      <c r="AK205" s="186"/>
      <c r="AL205" s="186"/>
      <c r="AM205" s="186"/>
      <c r="AN205" s="186"/>
      <c r="AO205" s="186"/>
      <c r="AP205" s="186"/>
      <c r="AQ205" s="186"/>
      <c r="AR205" s="186"/>
      <c r="AS205" s="186"/>
      <c r="AT205" s="186"/>
      <c r="AU205" s="186"/>
      <c r="AV205" s="186"/>
    </row>
  </sheetData>
  <sheetProtection algorithmName="SHA-512" hashValue="GEL+kqzyXUPStclkzf5Uv0bYyrOjAIin+lw5angb6EGkVNmiR5cXbjNLrKzvt2a7nqTidzu7M4dCBs/Z1QBxfA==" saltValue="YQvjmV2ycdwyfwWHIYqZxA==" spinCount="100000" sheet="1" selectLockedCells="1"/>
  <mergeCells count="2">
    <mergeCell ref="B2:Q2"/>
    <mergeCell ref="G4:L4"/>
  </mergeCells>
  <conditionalFormatting sqref="G6:L55">
    <cfRule type="expression" dxfId="114" priority="3">
      <formula>OR($E6="", $F6=0)</formula>
    </cfRule>
  </conditionalFormatting>
  <pageMargins left="0.7" right="0.7" top="0.75" bottom="0.75" header="0.3" footer="0.3"/>
  <pageSetup scale="75" fitToWidth="0" fitToHeight="0" orientation="landscape" verticalDpi="4294967293" r:id="rId1"/>
  <drawing r:id="rId2"/>
  <legacyDrawing r:id="rId3"/>
  <tableParts count="1">
    <tablePart r:id="rId4"/>
  </tableParts>
  <extLst>
    <ext xmlns:x14="http://schemas.microsoft.com/office/spreadsheetml/2009/9/main" uri="{CCE6A557-97BC-4b89-ADB6-D9C93CAAB3DF}">
      <x14:dataValidations xmlns:xm="http://schemas.microsoft.com/office/excel/2006/main" count="2">
        <x14:dataValidation type="list" allowBlank="1" showInputMessage="1" showErrorMessage="1" xr:uid="{18CBB526-3EFF-4080-BC47-5C93FFFF6F7B}">
          <x14:formula1>
            <xm:f>References!$L$103:$L$112</xm:f>
          </x14:formula1>
          <xm:sqref>E4</xm:sqref>
        </x14:dataValidation>
        <x14:dataValidation type="list" allowBlank="1" showInputMessage="1" showErrorMessage="1" xr:uid="{A94CE329-5015-4A10-91AE-DE8F84789BC4}">
          <x14:formula1>
            <xm:f>References!$G$22:$G$24</xm:f>
          </x14:formula1>
          <xm:sqref>E6:E55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09D1F-2B5C-4746-B042-1CFD649BEC0B}">
  <sheetPr>
    <tabColor rgb="FF002D56"/>
  </sheetPr>
  <dimension ref="B2:L26"/>
  <sheetViews>
    <sheetView showGridLines="0" showRowColHeaders="0" workbookViewId="0">
      <selection activeCell="C2" sqref="C2:D2"/>
    </sheetView>
  </sheetViews>
  <sheetFormatPr defaultRowHeight="12.75" x14ac:dyDescent="0.2"/>
  <cols>
    <col min="1" max="1" width="9.140625" style="187"/>
    <col min="2" max="2" width="29.28515625" style="187" customWidth="1"/>
    <col min="3" max="3" width="19.85546875" style="187" customWidth="1"/>
    <col min="4" max="4" width="18.28515625" style="187" customWidth="1"/>
    <col min="5" max="5" width="9.140625" style="187"/>
    <col min="6" max="6" width="29.28515625" style="187" customWidth="1"/>
    <col min="7" max="7" width="19.42578125" style="187" customWidth="1"/>
    <col min="8" max="8" width="20.28515625" style="187" customWidth="1"/>
    <col min="9" max="9" width="9.140625" style="187"/>
    <col min="10" max="10" width="30" style="187" customWidth="1"/>
    <col min="11" max="12" width="19.5703125" style="187" customWidth="1"/>
    <col min="13" max="16384" width="9.140625" style="187"/>
  </cols>
  <sheetData>
    <row r="2" spans="2:12" x14ac:dyDescent="0.2">
      <c r="B2" s="239" t="s">
        <v>116</v>
      </c>
      <c r="C2" s="292"/>
      <c r="D2" s="292"/>
      <c r="F2" s="239" t="s">
        <v>116</v>
      </c>
      <c r="G2" s="292"/>
      <c r="H2" s="292"/>
      <c r="J2" s="239" t="s">
        <v>116</v>
      </c>
      <c r="K2" s="292"/>
      <c r="L2" s="292"/>
    </row>
    <row r="3" spans="2:12" x14ac:dyDescent="0.2">
      <c r="B3" s="239" t="s">
        <v>117</v>
      </c>
      <c r="C3" s="292"/>
      <c r="D3" s="292"/>
      <c r="F3" s="239" t="s">
        <v>117</v>
      </c>
      <c r="G3" s="292"/>
      <c r="H3" s="292"/>
      <c r="J3" s="239" t="s">
        <v>117</v>
      </c>
      <c r="K3" s="292"/>
      <c r="L3" s="292"/>
    </row>
    <row r="4" spans="2:12" ht="25.5" x14ac:dyDescent="0.2">
      <c r="B4" s="240" t="s">
        <v>118</v>
      </c>
      <c r="C4" s="231" t="s">
        <v>119</v>
      </c>
      <c r="D4" s="231" t="s">
        <v>120</v>
      </c>
      <c r="F4" s="240" t="s">
        <v>118</v>
      </c>
      <c r="G4" s="231" t="s">
        <v>119</v>
      </c>
      <c r="H4" s="231" t="s">
        <v>120</v>
      </c>
      <c r="J4" s="240" t="s">
        <v>121</v>
      </c>
      <c r="K4" s="231" t="s">
        <v>119</v>
      </c>
      <c r="L4" s="231" t="s">
        <v>120</v>
      </c>
    </row>
    <row r="5" spans="2:12" x14ac:dyDescent="0.2">
      <c r="B5" s="241" t="s">
        <v>122</v>
      </c>
      <c r="C5" s="242"/>
      <c r="D5" s="243"/>
      <c r="F5" s="241" t="s">
        <v>122</v>
      </c>
      <c r="G5" s="242"/>
      <c r="H5" s="243"/>
      <c r="J5" s="241" t="s">
        <v>122</v>
      </c>
      <c r="K5" s="242"/>
      <c r="L5" s="243"/>
    </row>
    <row r="6" spans="2:12" x14ac:dyDescent="0.2">
      <c r="B6" s="241" t="s">
        <v>123</v>
      </c>
      <c r="C6" s="242"/>
      <c r="D6" s="243"/>
      <c r="F6" s="241" t="s">
        <v>123</v>
      </c>
      <c r="G6" s="242"/>
      <c r="H6" s="243"/>
      <c r="J6" s="241" t="s">
        <v>123</v>
      </c>
      <c r="K6" s="242"/>
      <c r="L6" s="243"/>
    </row>
    <row r="7" spans="2:12" x14ac:dyDescent="0.2">
      <c r="B7" s="241" t="s">
        <v>124</v>
      </c>
      <c r="C7" s="242"/>
      <c r="D7" s="243"/>
      <c r="F7" s="241" t="s">
        <v>124</v>
      </c>
      <c r="G7" s="242"/>
      <c r="H7" s="243"/>
      <c r="J7" s="241" t="s">
        <v>124</v>
      </c>
      <c r="K7" s="242"/>
      <c r="L7" s="243"/>
    </row>
    <row r="8" spans="2:12" x14ac:dyDescent="0.2">
      <c r="B8" s="241" t="s">
        <v>125</v>
      </c>
      <c r="C8" s="242"/>
      <c r="D8" s="243"/>
      <c r="F8" s="241" t="s">
        <v>125</v>
      </c>
      <c r="G8" s="242"/>
      <c r="H8" s="243"/>
      <c r="J8" s="241" t="s">
        <v>125</v>
      </c>
      <c r="K8" s="242"/>
      <c r="L8" s="243"/>
    </row>
    <row r="9" spans="2:12" x14ac:dyDescent="0.2">
      <c r="B9" s="241" t="s">
        <v>126</v>
      </c>
      <c r="C9" s="242"/>
      <c r="D9" s="243"/>
      <c r="F9" s="241" t="s">
        <v>126</v>
      </c>
      <c r="G9" s="242"/>
      <c r="H9" s="243"/>
      <c r="J9" s="241" t="s">
        <v>126</v>
      </c>
      <c r="K9" s="242"/>
      <c r="L9" s="243"/>
    </row>
    <row r="10" spans="2:12" x14ac:dyDescent="0.2">
      <c r="B10" s="241" t="s">
        <v>127</v>
      </c>
      <c r="C10" s="242"/>
      <c r="D10" s="243"/>
      <c r="F10" s="241" t="s">
        <v>127</v>
      </c>
      <c r="G10" s="242"/>
      <c r="H10" s="243"/>
      <c r="J10" s="241" t="s">
        <v>127</v>
      </c>
      <c r="K10" s="242"/>
      <c r="L10" s="243"/>
    </row>
    <row r="11" spans="2:12" x14ac:dyDescent="0.2">
      <c r="B11" s="241" t="s">
        <v>128</v>
      </c>
      <c r="C11" s="242"/>
      <c r="D11" s="243"/>
      <c r="F11" s="241" t="s">
        <v>128</v>
      </c>
      <c r="G11" s="242"/>
      <c r="H11" s="243"/>
      <c r="J11" s="241" t="s">
        <v>128</v>
      </c>
      <c r="K11" s="242"/>
      <c r="L11" s="243"/>
    </row>
    <row r="12" spans="2:12" x14ac:dyDescent="0.2">
      <c r="B12" s="241" t="s">
        <v>129</v>
      </c>
      <c r="C12" s="242"/>
      <c r="D12" s="243"/>
      <c r="F12" s="241" t="s">
        <v>129</v>
      </c>
      <c r="G12" s="242"/>
      <c r="H12" s="243"/>
      <c r="J12" s="241" t="s">
        <v>129</v>
      </c>
      <c r="K12" s="242"/>
      <c r="L12" s="243"/>
    </row>
    <row r="13" spans="2:12" x14ac:dyDescent="0.2">
      <c r="B13" s="241" t="s">
        <v>130</v>
      </c>
      <c r="C13" s="242"/>
      <c r="D13" s="243"/>
      <c r="F13" s="241" t="s">
        <v>130</v>
      </c>
      <c r="G13" s="242"/>
      <c r="H13" s="243"/>
      <c r="J13" s="241" t="s">
        <v>130</v>
      </c>
      <c r="K13" s="242"/>
      <c r="L13" s="243"/>
    </row>
    <row r="15" spans="2:12" x14ac:dyDescent="0.2">
      <c r="B15" s="239" t="s">
        <v>116</v>
      </c>
      <c r="C15" s="292"/>
      <c r="D15" s="292"/>
      <c r="F15" s="239" t="s">
        <v>116</v>
      </c>
      <c r="G15" s="292"/>
      <c r="H15" s="292"/>
      <c r="J15" s="239" t="s">
        <v>116</v>
      </c>
      <c r="K15" s="292"/>
      <c r="L15" s="292"/>
    </row>
    <row r="16" spans="2:12" x14ac:dyDescent="0.2">
      <c r="B16" s="239" t="s">
        <v>117</v>
      </c>
      <c r="C16" s="292"/>
      <c r="D16" s="292"/>
      <c r="F16" s="239" t="s">
        <v>117</v>
      </c>
      <c r="G16" s="292"/>
      <c r="H16" s="292"/>
      <c r="J16" s="239" t="s">
        <v>117</v>
      </c>
      <c r="K16" s="292"/>
      <c r="L16" s="292"/>
    </row>
    <row r="17" spans="2:12" ht="25.5" x14ac:dyDescent="0.2">
      <c r="B17" s="240" t="s">
        <v>118</v>
      </c>
      <c r="C17" s="231" t="s">
        <v>119</v>
      </c>
      <c r="D17" s="231" t="s">
        <v>120</v>
      </c>
      <c r="F17" s="240" t="s">
        <v>118</v>
      </c>
      <c r="G17" s="231" t="s">
        <v>119</v>
      </c>
      <c r="H17" s="231" t="s">
        <v>120</v>
      </c>
      <c r="J17" s="240" t="s">
        <v>121</v>
      </c>
      <c r="K17" s="231" t="s">
        <v>119</v>
      </c>
      <c r="L17" s="231" t="s">
        <v>120</v>
      </c>
    </row>
    <row r="18" spans="2:12" x14ac:dyDescent="0.2">
      <c r="B18" s="241" t="s">
        <v>122</v>
      </c>
      <c r="C18" s="242"/>
      <c r="D18" s="243"/>
      <c r="F18" s="241" t="s">
        <v>122</v>
      </c>
      <c r="G18" s="242"/>
      <c r="H18" s="243"/>
      <c r="J18" s="241" t="s">
        <v>122</v>
      </c>
      <c r="K18" s="242"/>
      <c r="L18" s="243"/>
    </row>
    <row r="19" spans="2:12" x14ac:dyDescent="0.2">
      <c r="B19" s="241" t="s">
        <v>123</v>
      </c>
      <c r="C19" s="242"/>
      <c r="D19" s="243"/>
      <c r="F19" s="241" t="s">
        <v>123</v>
      </c>
      <c r="G19" s="242"/>
      <c r="H19" s="243"/>
      <c r="J19" s="241" t="s">
        <v>123</v>
      </c>
      <c r="K19" s="242"/>
      <c r="L19" s="243"/>
    </row>
    <row r="20" spans="2:12" x14ac:dyDescent="0.2">
      <c r="B20" s="241" t="s">
        <v>124</v>
      </c>
      <c r="C20" s="242"/>
      <c r="D20" s="243"/>
      <c r="F20" s="241" t="s">
        <v>124</v>
      </c>
      <c r="G20" s="242"/>
      <c r="H20" s="243"/>
      <c r="J20" s="241" t="s">
        <v>124</v>
      </c>
      <c r="K20" s="242"/>
      <c r="L20" s="243"/>
    </row>
    <row r="21" spans="2:12" x14ac:dyDescent="0.2">
      <c r="B21" s="241" t="s">
        <v>125</v>
      </c>
      <c r="C21" s="242"/>
      <c r="D21" s="243"/>
      <c r="F21" s="241" t="s">
        <v>125</v>
      </c>
      <c r="G21" s="242"/>
      <c r="H21" s="243"/>
      <c r="J21" s="241" t="s">
        <v>125</v>
      </c>
      <c r="K21" s="242"/>
      <c r="L21" s="243"/>
    </row>
    <row r="22" spans="2:12" x14ac:dyDescent="0.2">
      <c r="B22" s="241" t="s">
        <v>126</v>
      </c>
      <c r="C22" s="242"/>
      <c r="D22" s="243"/>
      <c r="F22" s="241" t="s">
        <v>126</v>
      </c>
      <c r="G22" s="242"/>
      <c r="H22" s="243"/>
      <c r="J22" s="241" t="s">
        <v>126</v>
      </c>
      <c r="K22" s="242"/>
      <c r="L22" s="243"/>
    </row>
    <row r="23" spans="2:12" x14ac:dyDescent="0.2">
      <c r="B23" s="241" t="s">
        <v>127</v>
      </c>
      <c r="C23" s="242"/>
      <c r="D23" s="243"/>
      <c r="F23" s="241" t="s">
        <v>127</v>
      </c>
      <c r="G23" s="242"/>
      <c r="H23" s="243"/>
      <c r="J23" s="241" t="s">
        <v>127</v>
      </c>
      <c r="K23" s="242"/>
      <c r="L23" s="243"/>
    </row>
    <row r="24" spans="2:12" x14ac:dyDescent="0.2">
      <c r="B24" s="241" t="s">
        <v>128</v>
      </c>
      <c r="C24" s="242"/>
      <c r="D24" s="243"/>
      <c r="F24" s="241" t="s">
        <v>128</v>
      </c>
      <c r="G24" s="242"/>
      <c r="H24" s="243"/>
      <c r="J24" s="241" t="s">
        <v>128</v>
      </c>
      <c r="K24" s="242"/>
      <c r="L24" s="243"/>
    </row>
    <row r="25" spans="2:12" x14ac:dyDescent="0.2">
      <c r="B25" s="241" t="s">
        <v>129</v>
      </c>
      <c r="C25" s="242"/>
      <c r="D25" s="243"/>
      <c r="F25" s="241" t="s">
        <v>129</v>
      </c>
      <c r="G25" s="242"/>
      <c r="H25" s="243"/>
      <c r="J25" s="241" t="s">
        <v>129</v>
      </c>
      <c r="K25" s="242"/>
      <c r="L25" s="243"/>
    </row>
    <row r="26" spans="2:12" x14ac:dyDescent="0.2">
      <c r="B26" s="241" t="s">
        <v>130</v>
      </c>
      <c r="C26" s="242"/>
      <c r="D26" s="243"/>
      <c r="F26" s="241" t="s">
        <v>130</v>
      </c>
      <c r="G26" s="242"/>
      <c r="H26" s="243"/>
      <c r="J26" s="241" t="s">
        <v>130</v>
      </c>
      <c r="K26" s="242"/>
      <c r="L26" s="243"/>
    </row>
  </sheetData>
  <sheetProtection algorithmName="SHA-512" hashValue="ZeNYmyw9TFfAprZ4Avd9dnew5uZFA5FRfsaX8eAu4WoWX+zAKn6ryTbNk1wqaKfwlL/WHRgo0AHmOXhsL9W/YQ==" saltValue="5kF+JZTs2wSy2qaD869JoA==" spinCount="100000" sheet="1" objects="1" scenarios="1"/>
  <mergeCells count="12">
    <mergeCell ref="K16:L16"/>
    <mergeCell ref="C3:D3"/>
    <mergeCell ref="C2:D2"/>
    <mergeCell ref="C15:D15"/>
    <mergeCell ref="C16:D16"/>
    <mergeCell ref="K2:L2"/>
    <mergeCell ref="K3:L3"/>
    <mergeCell ref="G2:H2"/>
    <mergeCell ref="G3:H3"/>
    <mergeCell ref="G15:H15"/>
    <mergeCell ref="G16:H16"/>
    <mergeCell ref="K15:L15"/>
  </mergeCells>
  <conditionalFormatting sqref="C5:D13">
    <cfRule type="expression" dxfId="89" priority="6">
      <formula>$B5=""</formula>
    </cfRule>
  </conditionalFormatting>
  <conditionalFormatting sqref="C18:D26">
    <cfRule type="expression" dxfId="88" priority="5">
      <formula>$B18=""</formula>
    </cfRule>
  </conditionalFormatting>
  <conditionalFormatting sqref="G5:H13">
    <cfRule type="expression" dxfId="87" priority="3">
      <formula>$B5=""</formula>
    </cfRule>
  </conditionalFormatting>
  <conditionalFormatting sqref="G18:H26">
    <cfRule type="expression" dxfId="86" priority="2">
      <formula>$B18=""</formula>
    </cfRule>
  </conditionalFormatting>
  <conditionalFormatting sqref="K5:L13">
    <cfRule type="expression" dxfId="85" priority="32">
      <formula>$J5=""</formula>
    </cfRule>
  </conditionalFormatting>
  <conditionalFormatting sqref="K18:L26">
    <cfRule type="expression" dxfId="84" priority="33">
      <formula>$J5=""</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8F2B1-05F7-435A-A75E-B1B4A700E1E1}">
  <sheetPr codeName="Sheet3">
    <tabColor theme="2"/>
  </sheetPr>
  <dimension ref="B1:G29"/>
  <sheetViews>
    <sheetView showGridLines="0" showRowColHeaders="0" workbookViewId="0">
      <selection activeCell="B7" sqref="B7:B8"/>
    </sheetView>
  </sheetViews>
  <sheetFormatPr defaultRowHeight="12.75" x14ac:dyDescent="0.2"/>
  <cols>
    <col min="1" max="1" width="1.7109375" style="187" customWidth="1"/>
    <col min="2" max="2" width="29.28515625" style="187" customWidth="1"/>
    <col min="3" max="7" width="17.85546875" style="187" customWidth="1"/>
    <col min="8" max="8" width="14.7109375" style="187" customWidth="1"/>
    <col min="9" max="16384" width="9.140625" style="187"/>
  </cols>
  <sheetData>
    <row r="1" spans="2:7" ht="63" customHeight="1" x14ac:dyDescent="0.2"/>
    <row r="2" spans="2:7" s="200" customFormat="1" ht="21" customHeight="1" x14ac:dyDescent="0.2">
      <c r="B2" s="285" t="s">
        <v>131</v>
      </c>
      <c r="C2" s="285"/>
      <c r="D2" s="285"/>
      <c r="E2" s="285"/>
      <c r="F2" s="194"/>
      <c r="G2" s="194"/>
    </row>
    <row r="4" spans="2:7" ht="12.75" customHeight="1" x14ac:dyDescent="0.2">
      <c r="B4" s="294" t="s">
        <v>132</v>
      </c>
      <c r="C4" s="294"/>
      <c r="D4" s="294"/>
      <c r="E4" s="294"/>
      <c r="F4" s="294"/>
      <c r="G4" s="294"/>
    </row>
    <row r="5" spans="2:7" x14ac:dyDescent="0.2">
      <c r="B5" s="294"/>
      <c r="C5" s="294"/>
      <c r="D5" s="294"/>
      <c r="E5" s="294"/>
      <c r="F5" s="294"/>
      <c r="G5" s="294"/>
    </row>
    <row r="7" spans="2:7" ht="28.5" customHeight="1" x14ac:dyDescent="0.2">
      <c r="B7" s="293" t="s">
        <v>133</v>
      </c>
      <c r="C7" s="257" t="s">
        <v>134</v>
      </c>
      <c r="D7" s="257" t="s">
        <v>135</v>
      </c>
      <c r="E7" s="257" t="s">
        <v>136</v>
      </c>
      <c r="F7" s="257" t="s">
        <v>137</v>
      </c>
    </row>
    <row r="8" spans="2:7" ht="28.5" customHeight="1" x14ac:dyDescent="0.2">
      <c r="B8" s="293"/>
      <c r="C8" s="244">
        <f>Table15[[#Totals],[Gross project cost]]</f>
        <v>0</v>
      </c>
      <c r="D8" s="244" t="e">
        <f>Table15[[#Totals],[Estimated Incentive]]</f>
        <v>#DIV/0!</v>
      </c>
      <c r="E8" s="244" t="e">
        <f>Table15[[#Totals],[Net project cost]]</f>
        <v>#DIV/0!</v>
      </c>
      <c r="F8" s="245">
        <f>Table16[[#Totals],[Energy savings (kWh)]]</f>
        <v>0</v>
      </c>
    </row>
    <row r="10" spans="2:7" ht="15.75" x14ac:dyDescent="0.25">
      <c r="B10" s="298" t="s">
        <v>138</v>
      </c>
      <c r="C10" s="299"/>
      <c r="D10" s="299"/>
      <c r="E10" s="299"/>
      <c r="F10" s="299"/>
    </row>
    <row r="11" spans="2:7" ht="12.75" customHeight="1" x14ac:dyDescent="0.2">
      <c r="B11" s="203" t="s">
        <v>139</v>
      </c>
      <c r="C11" s="300" t="str">
        <f>_xlfn.CONCAT('Fill in the Application'!C$6, ", ",'Fill in the Application'!$C$5, ", ",'Fill in the Application'!$C$11, ", ",'Fill in the Application'!$C$12)</f>
        <v xml:space="preserve">, , , </v>
      </c>
      <c r="D11" s="300"/>
      <c r="E11" s="300"/>
      <c r="F11" s="300"/>
    </row>
    <row r="12" spans="2:7" ht="25.5" customHeight="1" x14ac:dyDescent="0.2">
      <c r="B12" s="203" t="s">
        <v>140</v>
      </c>
      <c r="C12" s="300" t="str">
        <f>_xlfn.CONCAT('Fill in the Application'!$C$18, ", ",'Fill in the Application'!$C$17, ", ",'Fill in the Application'!$C$23, ", ",'Fill in the Application'!$C$24)</f>
        <v xml:space="preserve">, , , </v>
      </c>
      <c r="D12" s="300"/>
      <c r="E12" s="300"/>
      <c r="F12" s="300"/>
    </row>
    <row r="13" spans="2:7" ht="15" customHeight="1" x14ac:dyDescent="0.2">
      <c r="B13" s="203" t="s">
        <v>141</v>
      </c>
      <c r="C13" s="300" t="str">
        <f>_xlfn.CONCAT('Fill in the Application'!$C$28, ", ",'Fill in the Application'!$C$27, ", ",'Fill in the Application'!$C$33, ", ",'Fill in the Application'!$C$34)</f>
        <v xml:space="preserve">, , , </v>
      </c>
      <c r="D13" s="300"/>
      <c r="E13" s="300"/>
      <c r="F13" s="300"/>
    </row>
    <row r="15" spans="2:7" ht="15.75" x14ac:dyDescent="0.25">
      <c r="B15" s="296" t="s">
        <v>142</v>
      </c>
      <c r="C15" s="297"/>
      <c r="D15" s="297"/>
    </row>
    <row r="16" spans="2:7" ht="25.5" x14ac:dyDescent="0.2">
      <c r="B16" s="256" t="s">
        <v>143</v>
      </c>
      <c r="C16" s="256" t="s">
        <v>104</v>
      </c>
      <c r="D16" s="256" t="s">
        <v>144</v>
      </c>
    </row>
    <row r="17" spans="2:7" x14ac:dyDescent="0.2">
      <c r="B17" s="246" t="str">
        <f>Caps!B3</f>
        <v>Prescriptive HVAC Tune-Up</v>
      </c>
      <c r="C17" s="245">
        <f>Caps!D3</f>
        <v>0</v>
      </c>
      <c r="D17" s="247">
        <f>Caps!E3</f>
        <v>0</v>
      </c>
    </row>
    <row r="18" spans="2:7" x14ac:dyDescent="0.2">
      <c r="B18" s="246" t="str">
        <f>Caps!B4</f>
        <v>Prescriptive Chiller Tune-Up</v>
      </c>
      <c r="C18" s="245">
        <f>Caps!D4</f>
        <v>0</v>
      </c>
      <c r="D18" s="247">
        <f>Caps!E4</f>
        <v>0</v>
      </c>
    </row>
    <row r="19" spans="2:7" x14ac:dyDescent="0.2">
      <c r="B19" s="248" t="s">
        <v>145</v>
      </c>
      <c r="C19" s="249">
        <f>SUBTOTAL(109,Table16[Energy savings (kWh)])</f>
        <v>0</v>
      </c>
      <c r="D19" s="250">
        <f>SUBTOTAL(109,Table16[kW reduction])</f>
        <v>0</v>
      </c>
    </row>
    <row r="21" spans="2:7" ht="15.75" x14ac:dyDescent="0.25">
      <c r="B21" s="295" t="s">
        <v>146</v>
      </c>
      <c r="C21" s="295"/>
      <c r="D21" s="295"/>
      <c r="E21" s="295"/>
      <c r="F21" s="295"/>
      <c r="G21" s="295"/>
    </row>
    <row r="22" spans="2:7" ht="25.5" x14ac:dyDescent="0.2">
      <c r="B22" s="256" t="s">
        <v>143</v>
      </c>
      <c r="C22" s="256" t="s">
        <v>106</v>
      </c>
      <c r="D22" s="256" t="s">
        <v>147</v>
      </c>
      <c r="E22" s="256" t="s">
        <v>148</v>
      </c>
      <c r="F22" s="256" t="s">
        <v>136</v>
      </c>
      <c r="G22" s="256" t="s">
        <v>109</v>
      </c>
    </row>
    <row r="23" spans="2:7" x14ac:dyDescent="0.2">
      <c r="B23" s="246" t="str">
        <f>Caps!B3</f>
        <v>Prescriptive HVAC Tune-Up</v>
      </c>
      <c r="C23" s="251">
        <f>INDEX(Table_Measure_Caps[Cost Savings Total], MATCH(Table15[[#This Row],[Incentive type]],Table_Measure_Caps[Measure Type], 0))</f>
        <v>0</v>
      </c>
      <c r="D23" s="251">
        <f>INDEX(Table_Measure_Caps[Gross Measure Cost Total], MATCH(Table15[[#This Row],[Incentive type]],Table_Measure_Caps[Measure Type], 0))</f>
        <v>0</v>
      </c>
      <c r="E23" s="251" t="e">
        <f>Caps!J3</f>
        <v>#DIV/0!</v>
      </c>
      <c r="F23" s="251" t="e">
        <f>Table15[[#This Row],[Gross project cost]]-Table15[[#This Row],[Estimated Incentive]]</f>
        <v>#DIV/0!</v>
      </c>
      <c r="G23" s="252" t="str">
        <f>IFERROR(Table15[[#This Row],[Net project cost]]/Table15[[#This Row],[Cost savings]],"")</f>
        <v/>
      </c>
    </row>
    <row r="24" spans="2:7" x14ac:dyDescent="0.2">
      <c r="B24" s="246" t="str">
        <f>Caps!B4</f>
        <v>Prescriptive Chiller Tune-Up</v>
      </c>
      <c r="C24" s="251">
        <f>INDEX(Table_Measure_Caps[Cost Savings Total], MATCH(Table15[[#This Row],[Incentive type]],Table_Measure_Caps[Measure Type], 0))</f>
        <v>0</v>
      </c>
      <c r="D24" s="251">
        <f>INDEX(Table_Measure_Caps[Gross Measure Cost Total], MATCH(Table15[[#This Row],[Incentive type]],Table_Measure_Caps[Measure Type], 0))</f>
        <v>0</v>
      </c>
      <c r="E24" s="251" t="e">
        <f>Caps!J4</f>
        <v>#DIV/0!</v>
      </c>
      <c r="F24" s="251" t="e">
        <f>Table15[[#This Row],[Gross project cost]]-Table15[[#This Row],[Estimated Incentive]]</f>
        <v>#DIV/0!</v>
      </c>
      <c r="G24" s="252" t="str">
        <f>IFERROR(Table15[[#This Row],[Net project cost]]/Table15[[#This Row],[Cost savings]],"")</f>
        <v/>
      </c>
    </row>
    <row r="25" spans="2:7" ht="12.75" customHeight="1" x14ac:dyDescent="0.2">
      <c r="B25" s="253"/>
      <c r="C25" s="253"/>
      <c r="D25" s="253"/>
      <c r="E25" s="253"/>
      <c r="F25" s="253"/>
      <c r="G25" s="253"/>
    </row>
    <row r="26" spans="2:7" x14ac:dyDescent="0.2">
      <c r="B26" s="248" t="s">
        <v>145</v>
      </c>
      <c r="C26" s="254">
        <f>SUBTOTAL(109,Table15[Cost savings])</f>
        <v>0</v>
      </c>
      <c r="D26" s="254">
        <f>SUBTOTAL(109,Table15[Gross project cost])</f>
        <v>0</v>
      </c>
      <c r="E26" s="254" t="e">
        <f>MIN(Value_Project_CAP,SUBTOTAL(109,Table15[Estimated Incentive]))</f>
        <v>#DIV/0!</v>
      </c>
      <c r="F26" s="254" t="e">
        <f>SUBTOTAL(109,Table15[Net project cost])</f>
        <v>#DIV/0!</v>
      </c>
      <c r="G26" s="255" t="e">
        <f>Table15[[#Totals],[Net project cost]]/Table15[[#Totals],[Cost savings]]</f>
        <v>#DIV/0!</v>
      </c>
    </row>
    <row r="28" spans="2:7" x14ac:dyDescent="0.2">
      <c r="B28" s="187" t="s">
        <v>24</v>
      </c>
    </row>
    <row r="29" spans="2:7" x14ac:dyDescent="0.2">
      <c r="B29" s="187" t="str">
        <f>Value_Application_Version</f>
        <v>Version 2.1</v>
      </c>
    </row>
  </sheetData>
  <sheetProtection algorithmName="SHA-512" hashValue="0bRVoh0hgWFFMQyqv6MFtAMtTtdiI4U0Mb0NCB/biRrGhAMuLzUijU36j8sKDrX6YoJJ3sUEUfSfVhr2xafj5Q==" saltValue="FCG/M7fme1yATWA5imvUmA==" spinCount="100000" sheet="1" objects="1" scenarios="1"/>
  <mergeCells count="9">
    <mergeCell ref="B7:B8"/>
    <mergeCell ref="B4:G5"/>
    <mergeCell ref="B21:G21"/>
    <mergeCell ref="B2:E2"/>
    <mergeCell ref="B15:D15"/>
    <mergeCell ref="B10:F10"/>
    <mergeCell ref="C11:F11"/>
    <mergeCell ref="C12:F12"/>
    <mergeCell ref="C13:F13"/>
  </mergeCells>
  <pageMargins left="0.25" right="0.25" top="0.75" bottom="0.75" header="0.3" footer="0.3"/>
  <pageSetup orientation="portrait" r:id="rId1"/>
  <ignoredErrors>
    <ignoredError sqref="C24:E24" calculatedColumn="1"/>
  </ignoredErrors>
  <drawing r:id="rId2"/>
  <legacyDrawing r:id="rId3"/>
  <tableParts count="2">
    <tablePart r:id="rId4"/>
    <tablePart r:id="rId5"/>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6B2A8-96D8-477A-8D12-8FE8C63DDC38}">
  <sheetPr>
    <tabColor rgb="FFFF0000"/>
  </sheetPr>
  <dimension ref="B1:G58"/>
  <sheetViews>
    <sheetView showGridLines="0" workbookViewId="0">
      <selection activeCell="D35" sqref="D35:D36"/>
    </sheetView>
  </sheetViews>
  <sheetFormatPr defaultRowHeight="12.75" x14ac:dyDescent="0.2"/>
  <cols>
    <col min="1" max="1" width="1.7109375" customWidth="1"/>
    <col min="2" max="2" width="18.85546875" customWidth="1"/>
    <col min="3" max="7" width="17.85546875" customWidth="1"/>
    <col min="8" max="8" width="14.7109375" customWidth="1"/>
  </cols>
  <sheetData>
    <row r="1" spans="2:7" ht="21" customHeight="1" x14ac:dyDescent="0.2">
      <c r="B1" s="301" t="s">
        <v>149</v>
      </c>
      <c r="C1" s="301"/>
      <c r="D1" s="301"/>
      <c r="E1" s="301"/>
      <c r="F1" s="47"/>
      <c r="G1" s="47"/>
    </row>
    <row r="2" spans="2:7" ht="12.75" customHeight="1" x14ac:dyDescent="0.2"/>
    <row r="3" spans="2:7" ht="12.75" customHeight="1" x14ac:dyDescent="0.2"/>
    <row r="4" spans="2:7" ht="12.75" customHeight="1" x14ac:dyDescent="0.2"/>
    <row r="5" spans="2:7" ht="12.75" customHeight="1" x14ac:dyDescent="0.2"/>
    <row r="6" spans="2:7" ht="12.75" customHeight="1" x14ac:dyDescent="0.2"/>
    <row r="7" spans="2:7" x14ac:dyDescent="0.2">
      <c r="B7" s="302" t="s">
        <v>150</v>
      </c>
      <c r="C7" s="302"/>
      <c r="D7" s="302"/>
      <c r="E7" s="302"/>
      <c r="F7" s="302"/>
      <c r="G7" s="302"/>
    </row>
    <row r="8" spans="2:7" x14ac:dyDescent="0.2">
      <c r="B8" s="302"/>
      <c r="C8" s="302"/>
      <c r="D8" s="302"/>
      <c r="E8" s="302"/>
      <c r="F8" s="302"/>
      <c r="G8" s="302"/>
    </row>
    <row r="9" spans="2:7" x14ac:dyDescent="0.2">
      <c r="B9" s="42"/>
      <c r="C9" s="42"/>
      <c r="D9" s="42"/>
      <c r="E9" s="42"/>
      <c r="F9" s="42"/>
      <c r="G9" s="42"/>
    </row>
    <row r="10" spans="2:7" ht="26.25" customHeight="1" x14ac:dyDescent="0.2">
      <c r="B10" s="305" t="s">
        <v>151</v>
      </c>
      <c r="C10" s="305"/>
      <c r="D10" s="305"/>
      <c r="E10" s="305"/>
      <c r="F10" s="305"/>
      <c r="G10" s="305"/>
    </row>
    <row r="12" spans="2:7" ht="28.5" customHeight="1" x14ac:dyDescent="0.2">
      <c r="B12" s="303" t="s">
        <v>152</v>
      </c>
      <c r="C12" s="41" t="s">
        <v>153</v>
      </c>
      <c r="D12" s="41" t="s">
        <v>154</v>
      </c>
      <c r="E12" s="41" t="s">
        <v>155</v>
      </c>
      <c r="F12" s="41" t="s">
        <v>156</v>
      </c>
    </row>
    <row r="13" spans="2:7" ht="19.5" customHeight="1" x14ac:dyDescent="0.2">
      <c r="B13" s="303"/>
      <c r="C13" s="122">
        <f>Gross_Proj_Cost</f>
        <v>0</v>
      </c>
      <c r="D13" s="122" t="e">
        <f>Total_Incentive</f>
        <v>#DIV/0!</v>
      </c>
      <c r="E13" s="122" t="e">
        <f>Net_Project_Cost</f>
        <v>#DIV/0!</v>
      </c>
      <c r="F13" s="123">
        <f>Project_Energy_Savings</f>
        <v>0</v>
      </c>
    </row>
    <row r="15" spans="2:7" ht="15.75" x14ac:dyDescent="0.25">
      <c r="B15" s="304" t="str">
        <f>'Fill in the Application'!B4</f>
        <v>Entergy New Orleans customer information</v>
      </c>
      <c r="C15" s="304"/>
      <c r="D15" s="304"/>
      <c r="E15" s="304"/>
      <c r="F15" s="304"/>
    </row>
    <row r="16" spans="2:7" x14ac:dyDescent="0.2">
      <c r="B16" s="307" t="s">
        <v>157</v>
      </c>
      <c r="C16" s="307"/>
      <c r="D16" s="308">
        <f>'Fill in the Application'!C5</f>
        <v>0</v>
      </c>
      <c r="E16" s="308"/>
      <c r="F16" s="308"/>
    </row>
    <row r="17" spans="2:6" x14ac:dyDescent="0.2">
      <c r="B17" s="307" t="s">
        <v>158</v>
      </c>
      <c r="C17" s="307"/>
      <c r="D17" s="308">
        <f>'Fill in the Application'!C6</f>
        <v>0</v>
      </c>
      <c r="E17" s="308"/>
      <c r="F17" s="308"/>
    </row>
    <row r="18" spans="2:6" ht="12.75" customHeight="1" x14ac:dyDescent="0.2">
      <c r="B18" s="307" t="s">
        <v>52</v>
      </c>
      <c r="C18" s="307"/>
      <c r="D18" s="308" t="str">
        <f>_xlfn.CONCAT('Fill in the Application'!C7,", ",'Fill in the Application'!C8,", ",'Fill in the Application'!C9,", ",'Fill in the Application'!C10)</f>
        <v xml:space="preserve">, , , </v>
      </c>
      <c r="E18" s="308"/>
      <c r="F18" s="308"/>
    </row>
    <row r="19" spans="2:6" x14ac:dyDescent="0.2">
      <c r="B19" s="307" t="s">
        <v>159</v>
      </c>
      <c r="C19" s="307"/>
      <c r="D19" s="308">
        <f>'Fill in the Application'!C13</f>
        <v>0</v>
      </c>
      <c r="E19" s="308"/>
      <c r="F19" s="308"/>
    </row>
    <row r="21" spans="2:6" ht="15.75" customHeight="1" x14ac:dyDescent="0.2">
      <c r="B21" s="306" t="s">
        <v>160</v>
      </c>
      <c r="C21" s="306"/>
      <c r="D21" s="306"/>
      <c r="E21" s="306"/>
      <c r="F21" s="306"/>
    </row>
    <row r="22" spans="2:6" x14ac:dyDescent="0.2">
      <c r="B22" s="307" t="s">
        <v>161</v>
      </c>
      <c r="C22" s="307"/>
      <c r="D22" s="308">
        <f>'Fill in the Application'!C17</f>
        <v>0</v>
      </c>
      <c r="E22" s="308"/>
      <c r="F22" s="308"/>
    </row>
    <row r="23" spans="2:6" x14ac:dyDescent="0.2">
      <c r="B23" s="307" t="s">
        <v>162</v>
      </c>
      <c r="C23" s="307"/>
      <c r="D23" s="308">
        <f>'Fill in the Application'!C18</f>
        <v>0</v>
      </c>
      <c r="E23" s="308"/>
      <c r="F23" s="308"/>
    </row>
    <row r="24" spans="2:6" ht="12.75" customHeight="1" x14ac:dyDescent="0.2">
      <c r="B24" s="307" t="s">
        <v>52</v>
      </c>
      <c r="C24" s="307"/>
      <c r="D24" s="308" t="str">
        <f>_xlfn.CONCAT('Fill in the Application'!C19,", ",'Fill in the Application'!C20,", ",'Fill in the Application'!C21,", ",'Fill in the Application'!C22)</f>
        <v xml:space="preserve">, , , </v>
      </c>
      <c r="E24" s="308"/>
      <c r="F24" s="308"/>
    </row>
    <row r="25" spans="2:6" x14ac:dyDescent="0.2">
      <c r="B25" s="307" t="s">
        <v>163</v>
      </c>
      <c r="C25" s="307"/>
      <c r="D25" s="308">
        <f>'Fill in the Application'!C25</f>
        <v>0</v>
      </c>
      <c r="E25" s="308"/>
      <c r="F25" s="308"/>
    </row>
    <row r="27" spans="2:6" ht="15.75" customHeight="1" x14ac:dyDescent="0.2">
      <c r="B27" s="306" t="s">
        <v>164</v>
      </c>
      <c r="C27" s="306"/>
      <c r="D27" s="306"/>
      <c r="E27" s="306"/>
      <c r="F27" s="306"/>
    </row>
    <row r="28" spans="2:6" x14ac:dyDescent="0.2">
      <c r="B28" s="307" t="s">
        <v>165</v>
      </c>
      <c r="C28" s="307"/>
      <c r="D28" s="308">
        <f>'Fill in the Application'!F33</f>
        <v>0</v>
      </c>
      <c r="E28" s="308"/>
      <c r="F28" s="308"/>
    </row>
    <row r="29" spans="2:6" x14ac:dyDescent="0.2">
      <c r="B29" s="307" t="s">
        <v>166</v>
      </c>
      <c r="C29" s="307"/>
      <c r="D29" s="308">
        <f>'Fill in the Application'!F34</f>
        <v>0</v>
      </c>
      <c r="E29" s="308"/>
      <c r="F29" s="308"/>
    </row>
    <row r="30" spans="2:6" x14ac:dyDescent="0.2">
      <c r="B30" s="307" t="s">
        <v>52</v>
      </c>
      <c r="C30" s="307"/>
      <c r="D30" s="308" t="str">
        <f>IF(D28="Customer",D18,IF(D28="Trade Ally/Contractor",D24,IF(D28="Additional Contact",_xlfn.CONCAT('Fill in the Application'!C29,", ",'Fill in the Application'!C30,", ",'Fill in the Application'!C31,", ",'Fill in the Application'!C32),IF(D28="Job Site",_xlfn.CONCAT('Fill in the Application'!F17,", ",'Fill in the Application'!F18,", ",'Fill in the Application'!F19,", ",'Fill in the Application'!F20),""))))</f>
        <v/>
      </c>
      <c r="E30" s="308"/>
      <c r="F30" s="308"/>
    </row>
    <row r="31" spans="2:6" x14ac:dyDescent="0.2">
      <c r="B31" s="307" t="s">
        <v>167</v>
      </c>
      <c r="C31" s="307"/>
      <c r="D31" s="308">
        <f>'Fill in the Application'!F35</f>
        <v>0</v>
      </c>
      <c r="E31" s="308"/>
      <c r="F31" s="308"/>
    </row>
    <row r="32" spans="2:6" x14ac:dyDescent="0.2">
      <c r="B32" s="307" t="s">
        <v>168</v>
      </c>
      <c r="C32" s="307"/>
      <c r="D32" s="308">
        <f>'Fill in the Application'!F36</f>
        <v>0</v>
      </c>
      <c r="E32" s="308"/>
      <c r="F32" s="308"/>
    </row>
    <row r="33" spans="2:7" x14ac:dyDescent="0.2">
      <c r="B33" s="307" t="s">
        <v>169</v>
      </c>
      <c r="C33" s="307"/>
      <c r="D33" s="308">
        <f>'Fill in the Application'!F37</f>
        <v>0</v>
      </c>
      <c r="E33" s="308"/>
      <c r="F33" s="308"/>
    </row>
    <row r="35" spans="2:7" ht="12.75" customHeight="1" x14ac:dyDescent="0.2">
      <c r="B35" s="311" t="s">
        <v>170</v>
      </c>
      <c r="C35" s="311"/>
      <c r="D35" s="312"/>
    </row>
    <row r="36" spans="2:7" x14ac:dyDescent="0.2">
      <c r="B36" s="311"/>
      <c r="C36" s="311"/>
      <c r="D36" s="312"/>
    </row>
    <row r="38" spans="2:7" ht="11.25" customHeight="1" x14ac:dyDescent="0.2">
      <c r="B38" s="310" t="s">
        <v>171</v>
      </c>
      <c r="C38" s="310"/>
      <c r="D38" s="310"/>
      <c r="E38" s="310"/>
      <c r="F38" s="310"/>
      <c r="G38" s="310"/>
    </row>
    <row r="39" spans="2:7" x14ac:dyDescent="0.2">
      <c r="B39" s="310"/>
      <c r="C39" s="310"/>
      <c r="D39" s="310"/>
      <c r="E39" s="310"/>
      <c r="F39" s="310"/>
      <c r="G39" s="310"/>
    </row>
    <row r="40" spans="2:7" x14ac:dyDescent="0.2">
      <c r="B40" s="310"/>
      <c r="C40" s="310"/>
      <c r="D40" s="310"/>
      <c r="E40" s="310"/>
      <c r="F40" s="310"/>
      <c r="G40" s="310"/>
    </row>
    <row r="41" spans="2:7" x14ac:dyDescent="0.2">
      <c r="B41" s="310"/>
      <c r="C41" s="310"/>
      <c r="D41" s="310"/>
      <c r="E41" s="310"/>
      <c r="F41" s="310"/>
      <c r="G41" s="310"/>
    </row>
    <row r="42" spans="2:7" x14ac:dyDescent="0.2">
      <c r="B42" s="310"/>
      <c r="C42" s="310"/>
      <c r="D42" s="310"/>
      <c r="E42" s="310"/>
      <c r="F42" s="310"/>
      <c r="G42" s="310"/>
    </row>
    <row r="43" spans="2:7" x14ac:dyDescent="0.2">
      <c r="B43" s="48" t="s">
        <v>172</v>
      </c>
      <c r="C43" s="48"/>
      <c r="F43" s="48" t="s">
        <v>82</v>
      </c>
      <c r="G43" s="54"/>
    </row>
    <row r="44" spans="2:7" x14ac:dyDescent="0.2">
      <c r="B44" s="309"/>
      <c r="C44" s="309"/>
      <c r="D44" s="309"/>
      <c r="F44" s="40"/>
      <c r="G44" s="54"/>
    </row>
    <row r="45" spans="2:7" x14ac:dyDescent="0.2">
      <c r="B45" s="54"/>
      <c r="C45" s="54"/>
      <c r="D45" s="54"/>
      <c r="E45" s="54"/>
      <c r="F45" s="54"/>
      <c r="G45" s="54"/>
    </row>
    <row r="46" spans="2:7" x14ac:dyDescent="0.2">
      <c r="B46" t="s">
        <v>24</v>
      </c>
    </row>
    <row r="47" spans="2:7" x14ac:dyDescent="0.2">
      <c r="B47" t="str">
        <f>Value_Application_Version</f>
        <v>Version 2.1</v>
      </c>
    </row>
    <row r="49" spans="3:5" x14ac:dyDescent="0.2">
      <c r="C49" s="29"/>
    </row>
    <row r="51" spans="3:5" x14ac:dyDescent="0.2">
      <c r="C51" s="27"/>
    </row>
    <row r="54" spans="3:5" x14ac:dyDescent="0.2">
      <c r="D54" s="29"/>
      <c r="E54" s="29"/>
    </row>
    <row r="57" spans="3:5" x14ac:dyDescent="0.2">
      <c r="D57" s="29"/>
    </row>
    <row r="58" spans="3:5" x14ac:dyDescent="0.2">
      <c r="D58" s="29"/>
    </row>
  </sheetData>
  <mergeCells count="39">
    <mergeCell ref="B35:C36"/>
    <mergeCell ref="D35:D36"/>
    <mergeCell ref="D28:F28"/>
    <mergeCell ref="D30:F30"/>
    <mergeCell ref="D31:F31"/>
    <mergeCell ref="D32:F32"/>
    <mergeCell ref="D33:F33"/>
    <mergeCell ref="B29:C29"/>
    <mergeCell ref="B27:F27"/>
    <mergeCell ref="D29:F29"/>
    <mergeCell ref="B44:D44"/>
    <mergeCell ref="D16:F16"/>
    <mergeCell ref="D17:F17"/>
    <mergeCell ref="D18:F18"/>
    <mergeCell ref="D19:F19"/>
    <mergeCell ref="D22:F22"/>
    <mergeCell ref="D23:F23"/>
    <mergeCell ref="B31:C31"/>
    <mergeCell ref="B32:C32"/>
    <mergeCell ref="B33:C33"/>
    <mergeCell ref="B38:G42"/>
    <mergeCell ref="B28:C28"/>
    <mergeCell ref="B30:C30"/>
    <mergeCell ref="B25:C25"/>
    <mergeCell ref="B22:C22"/>
    <mergeCell ref="B23:C23"/>
    <mergeCell ref="B24:C24"/>
    <mergeCell ref="D24:F24"/>
    <mergeCell ref="D25:F25"/>
    <mergeCell ref="B21:F21"/>
    <mergeCell ref="B19:C19"/>
    <mergeCell ref="B16:C16"/>
    <mergeCell ref="B17:C17"/>
    <mergeCell ref="B18:C18"/>
    <mergeCell ref="B1:E1"/>
    <mergeCell ref="B7:G8"/>
    <mergeCell ref="B12:B13"/>
    <mergeCell ref="B15:F15"/>
    <mergeCell ref="B10:G10"/>
  </mergeCells>
  <pageMargins left="0.25" right="0.25"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DE4C34D9-E893-4CDB-A55A-D9856690557F}">
            <xm:f>'Fill in the Application'!$F$12="Pre-Retrofit"</xm:f>
            <x14:dxf>
              <fill>
                <patternFill>
                  <bgColor theme="2"/>
                </patternFill>
              </fill>
            </x14:dxf>
          </x14:cfRule>
          <xm:sqref>D35:D36 B44:D44 F44</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9C664-E8F0-4FE6-8393-91616EE9FA2E}">
  <sheetPr codeName="Sheet11">
    <tabColor rgb="FFFF0000"/>
  </sheetPr>
  <dimension ref="A1:AY251"/>
  <sheetViews>
    <sheetView zoomScaleNormal="100" workbookViewId="0">
      <selection activeCell="B9" sqref="B9"/>
    </sheetView>
  </sheetViews>
  <sheetFormatPr defaultRowHeight="12.75" x14ac:dyDescent="0.2"/>
  <cols>
    <col min="1" max="1" width="26.28515625" bestFit="1" customWidth="1"/>
    <col min="2" max="2" width="14.28515625" bestFit="1" customWidth="1"/>
    <col min="3" max="3" width="2.85546875" customWidth="1"/>
    <col min="5" max="5" width="16.85546875" bestFit="1" customWidth="1"/>
    <col min="6" max="6" width="17.42578125" bestFit="1" customWidth="1"/>
    <col min="7" max="7" width="64" customWidth="1"/>
    <col min="8" max="9" width="11" customWidth="1"/>
    <col min="10" max="10" width="13.7109375" bestFit="1" customWidth="1"/>
    <col min="11" max="11" width="23.42578125" bestFit="1" customWidth="1"/>
    <col min="12" max="12" width="69.28515625" customWidth="1"/>
    <col min="13" max="13" width="20.28515625" bestFit="1" customWidth="1"/>
    <col min="14" max="14" width="14.85546875" bestFit="1" customWidth="1"/>
    <col min="15" max="15" width="17.85546875" bestFit="1" customWidth="1"/>
    <col min="16" max="16" width="17.85546875" customWidth="1"/>
    <col min="17" max="17" width="15.42578125" bestFit="1" customWidth="1"/>
    <col min="18" max="18" width="53.85546875" bestFit="1" customWidth="1"/>
    <col min="19" max="19" width="17" customWidth="1"/>
    <col min="20" max="20" width="44.5703125" bestFit="1" customWidth="1"/>
    <col min="21" max="21" width="19.85546875" customWidth="1"/>
    <col min="22" max="22" width="18.85546875" customWidth="1"/>
    <col min="23" max="23" width="2" customWidth="1"/>
    <col min="24" max="24" width="64.5703125" bestFit="1" customWidth="1"/>
    <col min="25" max="25" width="21.5703125" bestFit="1" customWidth="1"/>
    <col min="27" max="27" width="25.7109375" bestFit="1" customWidth="1"/>
    <col min="28" max="28" width="25.7109375" customWidth="1"/>
    <col min="29" max="29" width="9.7109375" bestFit="1" customWidth="1"/>
    <col min="30" max="30" width="7.7109375" bestFit="1" customWidth="1"/>
    <col min="31" max="31" width="46.28515625" bestFit="1" customWidth="1"/>
    <col min="32" max="32" width="15.42578125" bestFit="1" customWidth="1"/>
    <col min="33" max="33" width="15.140625" bestFit="1" customWidth="1"/>
    <col min="34" max="34" width="13.28515625" bestFit="1" customWidth="1"/>
    <col min="35" max="35" width="36.42578125" bestFit="1" customWidth="1"/>
    <col min="36" max="36" width="26.85546875" bestFit="1" customWidth="1"/>
    <col min="37" max="37" width="16.5703125" bestFit="1" customWidth="1"/>
    <col min="38" max="38" width="30.140625" bestFit="1" customWidth="1"/>
    <col min="39" max="39" width="16.85546875" bestFit="1" customWidth="1"/>
    <col min="41" max="41" width="62.140625" bestFit="1" customWidth="1"/>
    <col min="42" max="42" width="44.7109375" bestFit="1" customWidth="1"/>
    <col min="43" max="43" width="43" bestFit="1" customWidth="1"/>
    <col min="44" max="44" width="39.28515625" bestFit="1" customWidth="1"/>
    <col min="45" max="45" width="39.28515625" customWidth="1"/>
    <col min="46" max="46" width="38.85546875" bestFit="1" customWidth="1"/>
    <col min="47" max="47" width="19.85546875" bestFit="1" customWidth="1"/>
    <col min="48" max="48" width="22" bestFit="1" customWidth="1"/>
    <col min="49" max="49" width="15.5703125" bestFit="1" customWidth="1"/>
    <col min="50" max="50" width="51" bestFit="1" customWidth="1"/>
    <col min="51" max="51" width="26.7109375" bestFit="1" customWidth="1"/>
  </cols>
  <sheetData>
    <row r="1" spans="1:51" ht="13.5" thickBot="1" x14ac:dyDescent="0.25"/>
    <row r="2" spans="1:51" ht="40.5" customHeight="1" thickTop="1" thickBot="1" x14ac:dyDescent="0.3">
      <c r="A2" s="43" t="s">
        <v>173</v>
      </c>
      <c r="D2" s="336" t="s">
        <v>174</v>
      </c>
      <c r="E2" s="337"/>
      <c r="F2" s="337"/>
      <c r="G2" s="338"/>
      <c r="Q2" s="44"/>
      <c r="X2" s="44" t="s">
        <v>175</v>
      </c>
    </row>
    <row r="3" spans="1:51" s="6" customFormat="1" ht="14.25" customHeight="1" thickTop="1" thickBot="1" x14ac:dyDescent="0.25">
      <c r="A3" s="44" t="s">
        <v>176</v>
      </c>
      <c r="B3" s="49">
        <v>200000</v>
      </c>
      <c r="D3" s="6" t="s">
        <v>177</v>
      </c>
      <c r="E3" s="6" t="s">
        <v>178</v>
      </c>
      <c r="F3" t="s">
        <v>179</v>
      </c>
      <c r="G3" t="s">
        <v>180</v>
      </c>
      <c r="H3" t="s">
        <v>181</v>
      </c>
      <c r="I3" t="s">
        <v>182</v>
      </c>
      <c r="J3" t="s">
        <v>183</v>
      </c>
      <c r="K3" t="s">
        <v>184</v>
      </c>
      <c r="L3" t="s">
        <v>185</v>
      </c>
      <c r="M3" t="s">
        <v>186</v>
      </c>
      <c r="N3" t="s">
        <v>187</v>
      </c>
      <c r="R3" s="329" t="s">
        <v>188</v>
      </c>
      <c r="S3" s="329"/>
      <c r="T3" s="329"/>
      <c r="U3" s="134"/>
      <c r="X3" s="44" t="s">
        <v>189</v>
      </c>
      <c r="Y3" t="s">
        <v>190</v>
      </c>
      <c r="Z3"/>
      <c r="AA3" s="45" t="s">
        <v>191</v>
      </c>
      <c r="AB3" s="45" t="s">
        <v>192</v>
      </c>
      <c r="AC3" s="45" t="s">
        <v>193</v>
      </c>
      <c r="AD3" s="45" t="s">
        <v>194</v>
      </c>
      <c r="AE3" s="45" t="s">
        <v>195</v>
      </c>
      <c r="AF3" s="45" t="s">
        <v>196</v>
      </c>
      <c r="AG3" s="45" t="s">
        <v>197</v>
      </c>
      <c r="AH3" s="45" t="s">
        <v>198</v>
      </c>
      <c r="AI3" s="45" t="s">
        <v>199</v>
      </c>
      <c r="AJ3" s="45" t="s">
        <v>200</v>
      </c>
      <c r="AK3" s="45" t="s">
        <v>201</v>
      </c>
      <c r="AL3" s="45" t="s">
        <v>202</v>
      </c>
      <c r="AM3" s="45" t="s">
        <v>203</v>
      </c>
      <c r="AN3"/>
      <c r="AO3" s="45" t="s">
        <v>204</v>
      </c>
      <c r="AP3" s="45"/>
      <c r="AQ3" s="45"/>
      <c r="AR3" s="45"/>
      <c r="AS3" s="45"/>
      <c r="AT3" s="45"/>
      <c r="AU3" s="45"/>
      <c r="AV3" s="45"/>
      <c r="AW3" s="45"/>
      <c r="AX3" s="45"/>
      <c r="AY3" s="45"/>
    </row>
    <row r="4" spans="1:51" ht="16.5" thickTop="1" thickBot="1" x14ac:dyDescent="0.25">
      <c r="A4" s="44" t="s">
        <v>205</v>
      </c>
      <c r="B4" s="49">
        <v>200000</v>
      </c>
      <c r="D4">
        <v>1</v>
      </c>
      <c r="E4" t="s">
        <v>206</v>
      </c>
      <c r="F4">
        <v>220330</v>
      </c>
      <c r="G4" t="s">
        <v>207</v>
      </c>
      <c r="H4" s="29">
        <v>225</v>
      </c>
      <c r="I4" s="29">
        <v>225</v>
      </c>
      <c r="J4" s="170">
        <f>(1.5+3.5)/2</f>
        <v>2.5</v>
      </c>
      <c r="K4" t="s">
        <v>208</v>
      </c>
      <c r="L4" s="116" t="e">
        <f>Table_Prescript_Meas[[#This Row],[Average Tons]]*VLOOKUP('Input A-C &amp; Heat Pump Measures'!$E$3,References!$R$5:$T$15,2,FALSE)</f>
        <v>#N/A</v>
      </c>
      <c r="M4" s="117" t="e">
        <f>Table_Prescript_Meas[[#This Row],[Average Tons]]*VLOOKUP('Input A-C &amp; Heat Pump Measures'!$E$3,References!$R$5:$T$15,3,FALSE)</f>
        <v>#N/A</v>
      </c>
      <c r="R4" s="131" t="s">
        <v>209</v>
      </c>
      <c r="S4" s="132" t="s">
        <v>210</v>
      </c>
      <c r="T4" s="136" t="s">
        <v>211</v>
      </c>
      <c r="U4" s="142"/>
      <c r="V4" s="141"/>
      <c r="X4" t="s">
        <v>212</v>
      </c>
      <c r="Y4" s="126">
        <f>0.12*1.25</f>
        <v>0.15</v>
      </c>
      <c r="AA4" t="s">
        <v>213</v>
      </c>
      <c r="AB4" t="s">
        <v>214</v>
      </c>
      <c r="AC4" t="s">
        <v>215</v>
      </c>
      <c r="AD4" t="s">
        <v>215</v>
      </c>
      <c r="AE4" t="s">
        <v>216</v>
      </c>
      <c r="AF4" t="s">
        <v>217</v>
      </c>
      <c r="AG4" t="s">
        <v>218</v>
      </c>
      <c r="AH4" t="s">
        <v>219</v>
      </c>
      <c r="AI4" t="s">
        <v>220</v>
      </c>
      <c r="AJ4" t="s">
        <v>221</v>
      </c>
      <c r="AK4" t="s">
        <v>222</v>
      </c>
      <c r="AL4" t="s">
        <v>139</v>
      </c>
      <c r="AM4" t="s">
        <v>223</v>
      </c>
      <c r="AO4" s="46" t="str">
        <f>Table_Prescript_Meas[[#This Row],[Measure Description]]</f>
        <v>A/C Tune-Up (1.5 to 3.5 Tons)</v>
      </c>
      <c r="AP4" s="46"/>
      <c r="AQ4" s="46"/>
      <c r="AR4" s="46"/>
      <c r="AS4" s="46"/>
      <c r="AT4" s="46"/>
      <c r="AU4" s="46"/>
      <c r="AV4" s="46"/>
      <c r="AW4" s="46"/>
      <c r="AX4" s="46"/>
      <c r="AY4" s="46"/>
    </row>
    <row r="5" spans="1:51" ht="16.5" thickTop="1" thickBot="1" x14ac:dyDescent="0.25">
      <c r="A5" s="44" t="s">
        <v>224</v>
      </c>
      <c r="B5" s="49">
        <v>5000</v>
      </c>
      <c r="D5">
        <v>2</v>
      </c>
      <c r="E5" t="s">
        <v>206</v>
      </c>
      <c r="F5">
        <v>220430</v>
      </c>
      <c r="G5" t="s">
        <v>225</v>
      </c>
      <c r="H5" s="29">
        <v>275</v>
      </c>
      <c r="I5" s="29">
        <v>275</v>
      </c>
      <c r="J5" s="170">
        <f>(3.6+5)/2</f>
        <v>4.3</v>
      </c>
      <c r="K5" t="s">
        <v>208</v>
      </c>
      <c r="L5" s="116" t="e">
        <f>Table_Prescript_Meas[[#This Row],[Average Tons]]*VLOOKUP('Input A-C &amp; Heat Pump Measures'!$E$3,References!$R$5:$T$15,2,FALSE)</f>
        <v>#N/A</v>
      </c>
      <c r="M5" s="117" t="e">
        <f>Table_Prescript_Meas[[#This Row],[Average Tons]]*VLOOKUP('Input A-C &amp; Heat Pump Measures'!$E$3,References!$R$5:$T$15,3,FALSE)</f>
        <v>#N/A</v>
      </c>
      <c r="R5" s="133" t="s">
        <v>226</v>
      </c>
      <c r="S5" s="135">
        <v>457</v>
      </c>
      <c r="T5" s="137">
        <v>0.1502</v>
      </c>
      <c r="U5" s="140"/>
      <c r="V5" s="139"/>
      <c r="X5" t="s">
        <v>227</v>
      </c>
      <c r="Y5" s="126">
        <f>0.12*1.25</f>
        <v>0.15</v>
      </c>
      <c r="AA5" t="s">
        <v>228</v>
      </c>
      <c r="AB5" t="s">
        <v>229</v>
      </c>
      <c r="AC5" t="s">
        <v>216</v>
      </c>
      <c r="AD5" t="s">
        <v>216</v>
      </c>
      <c r="AE5" t="s">
        <v>230</v>
      </c>
      <c r="AF5" t="s">
        <v>231</v>
      </c>
      <c r="AG5" t="s">
        <v>232</v>
      </c>
      <c r="AH5" t="s">
        <v>233</v>
      </c>
      <c r="AI5" t="s">
        <v>234</v>
      </c>
      <c r="AJ5" t="s">
        <v>235</v>
      </c>
      <c r="AK5" t="s">
        <v>236</v>
      </c>
      <c r="AL5" t="s">
        <v>237</v>
      </c>
      <c r="AM5" t="s">
        <v>238</v>
      </c>
      <c r="AO5" s="46" t="str">
        <f>Table_Prescript_Meas[[#This Row],[Measure Description]]</f>
        <v>A/C Tune-Up (3.6 to 5.0 Tons)</v>
      </c>
      <c r="AP5" s="46"/>
      <c r="AQ5" s="46"/>
      <c r="AR5" s="46"/>
      <c r="AS5" s="46"/>
      <c r="AT5" s="46"/>
      <c r="AU5" s="46"/>
      <c r="AV5" s="46"/>
      <c r="AW5" s="46"/>
      <c r="AX5" s="46"/>
      <c r="AY5" s="46"/>
    </row>
    <row r="6" spans="1:51" ht="16.5" thickTop="1" thickBot="1" x14ac:dyDescent="0.25">
      <c r="A6" s="44" t="s">
        <v>239</v>
      </c>
      <c r="B6" s="125" t="e">
        <f>INDEX(Table_Programs_Rates[Custom Incentive Rate], MATCH(Input_ProgramType, Table_Programs_Rates[List_Programs], 0))</f>
        <v>#N/A</v>
      </c>
      <c r="D6">
        <v>3</v>
      </c>
      <c r="E6" t="s">
        <v>206</v>
      </c>
      <c r="F6">
        <v>220530</v>
      </c>
      <c r="G6" t="s">
        <v>240</v>
      </c>
      <c r="H6" s="29">
        <v>450</v>
      </c>
      <c r="I6" s="29">
        <v>450</v>
      </c>
      <c r="J6" s="170">
        <f>(5.1+10)/2</f>
        <v>7.55</v>
      </c>
      <c r="K6" t="s">
        <v>208</v>
      </c>
      <c r="L6" s="116" t="e">
        <f>Table_Prescript_Meas[[#This Row],[Average Tons]]*VLOOKUP('Input A-C &amp; Heat Pump Measures'!$E$3,References!$R$5:$T$15,2,FALSE)</f>
        <v>#N/A</v>
      </c>
      <c r="M6" s="117" t="e">
        <f>Table_Prescript_Meas[[#This Row],[Average Tons]]*VLOOKUP('Input A-C &amp; Heat Pump Measures'!$E$3,References!$R$5:$T$15,3,FALSE)</f>
        <v>#N/A</v>
      </c>
      <c r="R6" s="133" t="s">
        <v>241</v>
      </c>
      <c r="S6" s="135">
        <v>294</v>
      </c>
      <c r="T6" s="137">
        <v>0.17330000000000001</v>
      </c>
      <c r="U6" s="140"/>
      <c r="V6" s="139"/>
      <c r="AA6" t="s">
        <v>242</v>
      </c>
      <c r="AB6" t="s">
        <v>243</v>
      </c>
      <c r="AC6" t="s">
        <v>230</v>
      </c>
      <c r="AE6" t="s">
        <v>244</v>
      </c>
      <c r="AG6" t="s">
        <v>245</v>
      </c>
      <c r="AI6" t="s">
        <v>246</v>
      </c>
      <c r="AJ6" t="s">
        <v>247</v>
      </c>
      <c r="AK6" t="s">
        <v>248</v>
      </c>
      <c r="AL6" t="s">
        <v>249</v>
      </c>
      <c r="AM6" t="s">
        <v>250</v>
      </c>
      <c r="AO6" s="46" t="str">
        <f>Table_Prescript_Meas[[#This Row],[Measure Description]]</f>
        <v>A/C Tune-Up (5.1 to 10 Tons)</v>
      </c>
      <c r="AP6" s="46"/>
      <c r="AQ6" s="46"/>
      <c r="AR6" s="46"/>
      <c r="AS6" s="46"/>
      <c r="AT6" s="46"/>
      <c r="AU6" s="46"/>
      <c r="AV6" s="46"/>
      <c r="AW6" s="46"/>
      <c r="AX6" s="46"/>
      <c r="AY6" s="46"/>
    </row>
    <row r="7" spans="1:51" ht="16.5" thickTop="1" thickBot="1" x14ac:dyDescent="0.25">
      <c r="A7" s="44" t="s">
        <v>251</v>
      </c>
      <c r="B7" s="53">
        <v>1</v>
      </c>
      <c r="D7">
        <v>4</v>
      </c>
      <c r="E7" t="s">
        <v>206</v>
      </c>
      <c r="F7">
        <v>220630</v>
      </c>
      <c r="G7" t="s">
        <v>252</v>
      </c>
      <c r="H7" s="29">
        <v>650</v>
      </c>
      <c r="I7" s="29">
        <v>650</v>
      </c>
      <c r="J7" s="170">
        <f>(10.1+15)/2</f>
        <v>12.55</v>
      </c>
      <c r="K7" t="s">
        <v>208</v>
      </c>
      <c r="L7" s="116" t="e">
        <f>Table_Prescript_Meas[[#This Row],[Average Tons]]*VLOOKUP('Input A-C &amp; Heat Pump Measures'!$E$3,References!$R$5:$T$15,2,FALSE)</f>
        <v>#N/A</v>
      </c>
      <c r="M7" s="117" t="e">
        <f>Table_Prescript_Meas[[#This Row],[Average Tons]]*VLOOKUP('Input A-C &amp; Heat Pump Measures'!$E$3,References!$R$5:$T$15,3,FALSE)</f>
        <v>#N/A</v>
      </c>
      <c r="R7" s="133" t="s">
        <v>253</v>
      </c>
      <c r="S7" s="135">
        <v>383</v>
      </c>
      <c r="T7" s="137">
        <v>0.1636</v>
      </c>
      <c r="U7" s="140"/>
      <c r="V7" s="139"/>
      <c r="AA7" t="s">
        <v>254</v>
      </c>
      <c r="AB7" t="s">
        <v>254</v>
      </c>
      <c r="AE7" t="s">
        <v>255</v>
      </c>
      <c r="AG7" t="s">
        <v>256</v>
      </c>
      <c r="AI7" t="s">
        <v>257</v>
      </c>
      <c r="AJ7" t="s">
        <v>258</v>
      </c>
      <c r="AK7" t="s">
        <v>259</v>
      </c>
      <c r="AL7" t="s">
        <v>260</v>
      </c>
      <c r="AM7" t="s">
        <v>261</v>
      </c>
      <c r="AO7" s="46" t="str">
        <f>Table_Prescript_Meas[[#This Row],[Measure Description]]</f>
        <v>A/C Tune-Up (10.1 to 15 Tons)</v>
      </c>
      <c r="AP7" s="46"/>
      <c r="AQ7" s="46"/>
      <c r="AS7" s="46"/>
      <c r="AT7" s="46"/>
      <c r="AV7" s="46"/>
      <c r="AX7" s="46"/>
    </row>
    <row r="8" spans="1:51" ht="16.5" thickTop="1" thickBot="1" x14ac:dyDescent="0.25">
      <c r="A8" s="44" t="s">
        <v>262</v>
      </c>
      <c r="B8" s="65" t="s">
        <v>527</v>
      </c>
      <c r="D8">
        <v>5</v>
      </c>
      <c r="E8" t="s">
        <v>206</v>
      </c>
      <c r="F8">
        <v>220730</v>
      </c>
      <c r="G8" t="s">
        <v>263</v>
      </c>
      <c r="H8" s="29">
        <v>800</v>
      </c>
      <c r="I8" s="29">
        <v>800</v>
      </c>
      <c r="J8" s="171">
        <f>(15.1+25)/2</f>
        <v>20.05</v>
      </c>
      <c r="K8" t="s">
        <v>208</v>
      </c>
      <c r="L8" s="116" t="e">
        <f>Table_Prescript_Meas[[#This Row],[Average Tons]]*VLOOKUP('Input A-C &amp; Heat Pump Measures'!$E$3,References!$R$5:$T$15,2,FALSE)</f>
        <v>#N/A</v>
      </c>
      <c r="M8" s="117" t="e">
        <f>Table_Prescript_Meas[[#This Row],[Average Tons]]*VLOOKUP('Input A-C &amp; Heat Pump Measures'!$E$3,References!$R$5:$T$15,3,FALSE)</f>
        <v>#N/A</v>
      </c>
      <c r="R8" s="133" t="s">
        <v>264</v>
      </c>
      <c r="S8" s="135">
        <v>285</v>
      </c>
      <c r="T8" s="137">
        <v>0.16170000000000001</v>
      </c>
      <c r="U8" s="140"/>
      <c r="V8" s="139"/>
      <c r="AA8" t="s">
        <v>265</v>
      </c>
      <c r="AB8" t="s">
        <v>266</v>
      </c>
      <c r="AE8" t="s">
        <v>267</v>
      </c>
      <c r="AI8" t="s">
        <v>268</v>
      </c>
      <c r="AJ8" t="s">
        <v>269</v>
      </c>
      <c r="AK8" t="s">
        <v>270</v>
      </c>
      <c r="AM8" t="s">
        <v>271</v>
      </c>
      <c r="AO8" s="46" t="str">
        <f>Table_Prescript_Meas[[#This Row],[Measure Description]]</f>
        <v>A/C Tune-Up (15.1 to 25 Tons)</v>
      </c>
      <c r="AP8" s="46"/>
      <c r="AQ8" s="46"/>
      <c r="AS8" s="46"/>
      <c r="AT8" s="46"/>
      <c r="AX8" s="46"/>
    </row>
    <row r="9" spans="1:51" ht="16.5" thickTop="1" thickBot="1" x14ac:dyDescent="0.25">
      <c r="A9" s="44" t="s">
        <v>272</v>
      </c>
      <c r="B9" s="66"/>
      <c r="D9">
        <v>6</v>
      </c>
      <c r="E9" t="s">
        <v>206</v>
      </c>
      <c r="F9">
        <v>220830</v>
      </c>
      <c r="G9" t="s">
        <v>273</v>
      </c>
      <c r="H9" s="29">
        <v>850</v>
      </c>
      <c r="I9" s="29">
        <v>850</v>
      </c>
      <c r="J9" s="171">
        <f>(25.1+30)/2</f>
        <v>27.55</v>
      </c>
      <c r="K9" t="s">
        <v>208</v>
      </c>
      <c r="L9" s="116" t="e">
        <f>Table_Prescript_Meas[[#This Row],[Average Tons]]*VLOOKUP('Input A-C &amp; Heat Pump Measures'!$E$3,References!$R$5:$T$15,2,FALSE)</f>
        <v>#N/A</v>
      </c>
      <c r="M9" s="117" t="e">
        <f>Table_Prescript_Meas[[#This Row],[Average Tons]]*VLOOKUP('Input A-C &amp; Heat Pump Measures'!$E$3,References!$R$5:$T$15,3,FALSE)</f>
        <v>#N/A</v>
      </c>
      <c r="R9" s="133" t="s">
        <v>274</v>
      </c>
      <c r="S9" s="135">
        <v>403</v>
      </c>
      <c r="T9" s="137">
        <v>0.1482</v>
      </c>
      <c r="U9" s="140"/>
      <c r="V9" s="139"/>
      <c r="AA9" t="s">
        <v>275</v>
      </c>
      <c r="AB9" t="s">
        <v>276</v>
      </c>
      <c r="AE9" t="s">
        <v>277</v>
      </c>
      <c r="AI9" t="s">
        <v>278</v>
      </c>
      <c r="AJ9" t="s">
        <v>279</v>
      </c>
      <c r="AK9" t="s">
        <v>256</v>
      </c>
      <c r="AM9" t="s">
        <v>280</v>
      </c>
      <c r="AO9" s="46" t="str">
        <f>Table_Prescript_Meas[[#This Row],[Measure Description]]</f>
        <v>A/C Tune-Up (25.1 to 30 Tons)</v>
      </c>
      <c r="AP9" s="46"/>
      <c r="AQ9" s="46"/>
      <c r="AS9" s="46"/>
      <c r="AT9" s="46"/>
      <c r="AX9" s="46"/>
    </row>
    <row r="10" spans="1:51" ht="15.75" thickTop="1" x14ac:dyDescent="0.2">
      <c r="D10">
        <v>7</v>
      </c>
      <c r="E10" t="s">
        <v>206</v>
      </c>
      <c r="F10">
        <v>220930</v>
      </c>
      <c r="G10" t="s">
        <v>281</v>
      </c>
      <c r="H10" s="29">
        <v>1400</v>
      </c>
      <c r="I10" s="29">
        <v>1400</v>
      </c>
      <c r="J10" s="170">
        <f>(30.1+50)/2</f>
        <v>40.049999999999997</v>
      </c>
      <c r="K10" t="s">
        <v>208</v>
      </c>
      <c r="L10" s="116" t="e">
        <f>Table_Prescript_Meas[[#This Row],[Average Tons]]*VLOOKUP('Input A-C &amp; Heat Pump Measures'!$E$3,References!$R$5:$T$15,2,FALSE)</f>
        <v>#N/A</v>
      </c>
      <c r="M10" s="117" t="e">
        <f>Table_Prescript_Meas[[#This Row],[Average Tons]]*VLOOKUP('Input A-C &amp; Heat Pump Measures'!$E$3,References!$R$5:$T$15,3,FALSE)</f>
        <v>#N/A</v>
      </c>
      <c r="R10" s="133" t="s">
        <v>282</v>
      </c>
      <c r="S10" s="135">
        <v>384</v>
      </c>
      <c r="T10" s="137">
        <v>0.1636</v>
      </c>
      <c r="U10" s="140"/>
      <c r="V10" s="139"/>
      <c r="AA10" t="s">
        <v>256</v>
      </c>
      <c r="AE10" t="s">
        <v>283</v>
      </c>
      <c r="AI10" t="s">
        <v>284</v>
      </c>
      <c r="AJ10" t="s">
        <v>285</v>
      </c>
      <c r="AK10" t="s">
        <v>286</v>
      </c>
      <c r="AM10" t="s">
        <v>287</v>
      </c>
      <c r="AO10" s="46" t="str">
        <f>Table_Prescript_Meas[[#This Row],[Measure Description]]</f>
        <v>A/C Tune-Up (30.1 to 50 Tons)</v>
      </c>
      <c r="AP10" s="46"/>
      <c r="AQ10" s="46"/>
      <c r="AS10" s="46"/>
      <c r="AX10" s="46"/>
    </row>
    <row r="11" spans="1:51" ht="15" x14ac:dyDescent="0.2">
      <c r="D11">
        <v>8</v>
      </c>
      <c r="E11" t="s">
        <v>206</v>
      </c>
      <c r="F11">
        <v>221030</v>
      </c>
      <c r="G11" t="s">
        <v>288</v>
      </c>
      <c r="H11" s="29">
        <v>2000</v>
      </c>
      <c r="I11" s="29">
        <v>2000</v>
      </c>
      <c r="J11" s="170">
        <f>(50.1+80)/2</f>
        <v>65.05</v>
      </c>
      <c r="K11" t="s">
        <v>208</v>
      </c>
      <c r="L11" s="116" t="e">
        <f>Table_Prescript_Meas[[#This Row],[Average Tons]]*VLOOKUP('Input A-C &amp; Heat Pump Measures'!$E$3,References!$R$5:$T$15,2,FALSE)</f>
        <v>#N/A</v>
      </c>
      <c r="M11" s="117" t="e">
        <f>Table_Prescript_Meas[[#This Row],[Average Tons]]*VLOOKUP('Input A-C &amp; Heat Pump Measures'!$E$3,References!$R$5:$T$15,3,FALSE)</f>
        <v>#N/A</v>
      </c>
      <c r="R11" s="133" t="s">
        <v>289</v>
      </c>
      <c r="S11" s="135">
        <v>614</v>
      </c>
      <c r="T11" s="137">
        <v>0.1694</v>
      </c>
      <c r="U11" s="140"/>
      <c r="V11" s="139"/>
      <c r="AE11" t="s">
        <v>290</v>
      </c>
      <c r="AI11" t="s">
        <v>291</v>
      </c>
      <c r="AM11" t="s">
        <v>292</v>
      </c>
      <c r="AO11" s="46" t="str">
        <f>Table_Prescript_Meas[[#This Row],[Measure Description]]</f>
        <v>A/C Tune-Up (50.1 to 80 Tons)</v>
      </c>
      <c r="AP11" s="46"/>
      <c r="AS11" s="46"/>
      <c r="AX11" s="46"/>
    </row>
    <row r="12" spans="1:51" ht="15" x14ac:dyDescent="0.2">
      <c r="D12">
        <v>9</v>
      </c>
      <c r="E12" t="s">
        <v>206</v>
      </c>
      <c r="F12">
        <v>221130</v>
      </c>
      <c r="G12" t="s">
        <v>293</v>
      </c>
      <c r="H12" s="29">
        <v>2500</v>
      </c>
      <c r="I12" s="29">
        <v>2500</v>
      </c>
      <c r="J12" s="170">
        <f>80.1</f>
        <v>80.099999999999994</v>
      </c>
      <c r="K12" t="s">
        <v>208</v>
      </c>
      <c r="L12" s="116" t="e">
        <f>Table_Prescript_Meas[[#This Row],[Average Tons]]*VLOOKUP('Input A-C &amp; Heat Pump Measures'!$E$3,References!$R$5:$T$15,2,FALSE)</f>
        <v>#N/A</v>
      </c>
      <c r="M12" s="117" t="e">
        <f>Table_Prescript_Meas[[#This Row],[Average Tons]]*VLOOKUP('Input A-C &amp; Heat Pump Measures'!$E$3,References!$R$5:$T$15,3,FALSE)</f>
        <v>#N/A</v>
      </c>
      <c r="R12" s="133" t="s">
        <v>294</v>
      </c>
      <c r="S12" s="135">
        <v>448</v>
      </c>
      <c r="T12" s="137">
        <v>0.13669999999999999</v>
      </c>
      <c r="U12" s="140"/>
      <c r="V12" s="139"/>
      <c r="AE12" t="s">
        <v>295</v>
      </c>
      <c r="AI12" t="s">
        <v>296</v>
      </c>
      <c r="AM12" t="s">
        <v>297</v>
      </c>
      <c r="AO12" s="46" t="str">
        <f>Table_Prescript_Meas[[#This Row],[Measure Description]]</f>
        <v>A/C Tune-Up (80.1+ Tons)</v>
      </c>
      <c r="AP12" s="46"/>
      <c r="AX12" s="46"/>
    </row>
    <row r="13" spans="1:51" ht="15.75" thickBot="1" x14ac:dyDescent="0.25">
      <c r="D13">
        <v>10</v>
      </c>
      <c r="E13" t="s">
        <v>206</v>
      </c>
      <c r="F13">
        <v>221230</v>
      </c>
      <c r="G13" t="s">
        <v>298</v>
      </c>
      <c r="H13" s="29">
        <v>225</v>
      </c>
      <c r="I13" s="29">
        <v>225</v>
      </c>
      <c r="J13" s="170">
        <f>(1.5+3.5)/2</f>
        <v>2.5</v>
      </c>
      <c r="K13" t="s">
        <v>208</v>
      </c>
      <c r="L13" s="116" t="e">
        <f>Table_Prescript_Meas[[#This Row],[Average Tons]]*VLOOKUP('Input A-C &amp; Heat Pump Measures'!$E$3,$R$19:$T$29,2,FALSE)</f>
        <v>#N/A</v>
      </c>
      <c r="M13" s="117" t="e">
        <f>Table_Prescript_Meas[[#This Row],[Average Tons]]*VLOOKUP('Input A-C &amp; Heat Pump Measures'!$E$3,$R$19:$T$29,3,FALSE)</f>
        <v>#N/A</v>
      </c>
      <c r="R13" s="133" t="s">
        <v>299</v>
      </c>
      <c r="S13" s="135">
        <v>397</v>
      </c>
      <c r="T13" s="137">
        <v>0.16170000000000001</v>
      </c>
      <c r="U13" s="140"/>
      <c r="V13" s="139"/>
      <c r="AE13" t="s">
        <v>300</v>
      </c>
      <c r="AI13" t="s">
        <v>301</v>
      </c>
      <c r="AM13" t="s">
        <v>256</v>
      </c>
      <c r="AO13" s="46" t="str">
        <f>Table_Prescript_Meas[[#This Row],[Measure Description]]</f>
        <v>Heat Pump Tune-Up (1.5 to 3.5 Tons)</v>
      </c>
      <c r="AP13" s="46"/>
      <c r="AX13" s="46"/>
    </row>
    <row r="14" spans="1:51" ht="16.5" thickTop="1" thickBot="1" x14ac:dyDescent="0.25">
      <c r="D14">
        <v>11</v>
      </c>
      <c r="E14" t="s">
        <v>206</v>
      </c>
      <c r="F14">
        <v>221330</v>
      </c>
      <c r="G14" t="s">
        <v>302</v>
      </c>
      <c r="H14" s="29">
        <v>275</v>
      </c>
      <c r="I14" s="29">
        <v>275</v>
      </c>
      <c r="J14" s="170">
        <f>(3.6+5)/2</f>
        <v>4.3</v>
      </c>
      <c r="K14" t="s">
        <v>208</v>
      </c>
      <c r="L14" s="116" t="e">
        <f>Table_Prescript_Meas[[#This Row],[Average Tons]]*VLOOKUP('Input A-C &amp; Heat Pump Measures'!$E$3,$R$19:$T$29,2,FALSE)</f>
        <v>#N/A</v>
      </c>
      <c r="M14" s="117" t="e">
        <f>Table_Prescript_Meas[[#This Row],[Average Tons]]*VLOOKUP('Input A-C &amp; Heat Pump Measures'!$E$3,$R$19:$T$29,3,FALSE)</f>
        <v>#N/A</v>
      </c>
      <c r="Q14" s="44"/>
      <c r="R14" s="133" t="s">
        <v>303</v>
      </c>
      <c r="S14" s="135">
        <v>291</v>
      </c>
      <c r="T14" s="137">
        <v>0.16170000000000001</v>
      </c>
      <c r="U14" s="140"/>
      <c r="V14" s="139"/>
      <c r="AE14" t="s">
        <v>304</v>
      </c>
      <c r="AI14" t="s">
        <v>305</v>
      </c>
      <c r="AO14" s="46" t="str">
        <f>Table_Prescript_Meas[[#This Row],[Measure Description]]</f>
        <v>Heat Pump Tune-Up (3.6 to 5.0 Tons)</v>
      </c>
      <c r="AP14" s="46"/>
      <c r="AX14" s="46"/>
    </row>
    <row r="15" spans="1:51" ht="15.75" thickTop="1" x14ac:dyDescent="0.2">
      <c r="D15">
        <v>12</v>
      </c>
      <c r="E15" t="s">
        <v>206</v>
      </c>
      <c r="F15">
        <v>221430</v>
      </c>
      <c r="G15" t="s">
        <v>306</v>
      </c>
      <c r="H15" s="29">
        <v>450</v>
      </c>
      <c r="I15" s="29">
        <v>450</v>
      </c>
      <c r="J15" s="170">
        <f>(5.1+10)/2</f>
        <v>7.55</v>
      </c>
      <c r="K15" t="s">
        <v>208</v>
      </c>
      <c r="L15" s="116" t="e">
        <f>Table_Prescript_Meas[[#This Row],[Average Tons]]*VLOOKUP('Input A-C &amp; Heat Pump Measures'!$E$3,$R$19:$T$29,2,FALSE)</f>
        <v>#N/A</v>
      </c>
      <c r="M15" s="117" t="e">
        <f>Table_Prescript_Meas[[#This Row],[Average Tons]]*VLOOKUP('Input A-C &amp; Heat Pump Measures'!$E$3,$R$19:$T$29,3,FALSE)</f>
        <v>#N/A</v>
      </c>
      <c r="Q15" s="6"/>
      <c r="R15" s="133" t="s">
        <v>230</v>
      </c>
      <c r="S15" s="135">
        <v>396</v>
      </c>
      <c r="T15" s="138">
        <v>0.159</v>
      </c>
      <c r="U15" s="140"/>
      <c r="V15" s="139"/>
      <c r="AI15" t="s">
        <v>307</v>
      </c>
      <c r="AO15" s="46" t="str">
        <f>Table_Prescript_Meas[[#This Row],[Measure Description]]</f>
        <v>Heat Pump Tune-Up (5.1 to 10 Tons)</v>
      </c>
      <c r="AP15" s="46"/>
      <c r="AX15" s="46"/>
    </row>
    <row r="16" spans="1:51" x14ac:dyDescent="0.2">
      <c r="D16">
        <v>13</v>
      </c>
      <c r="E16" t="s">
        <v>206</v>
      </c>
      <c r="F16">
        <v>221530</v>
      </c>
      <c r="G16" t="s">
        <v>308</v>
      </c>
      <c r="H16" s="29">
        <v>650</v>
      </c>
      <c r="I16" s="29">
        <v>650</v>
      </c>
      <c r="J16" s="170">
        <f>(10.1+15)/2</f>
        <v>12.55</v>
      </c>
      <c r="K16" t="s">
        <v>208</v>
      </c>
      <c r="L16" s="116" t="e">
        <f>Table_Prescript_Meas[[#This Row],[Average Tons]]*VLOOKUP('Input A-C &amp; Heat Pump Measures'!$E$3,$R$19:$T$29,2,FALSE)</f>
        <v>#N/A</v>
      </c>
      <c r="M16" s="117" t="e">
        <f>Table_Prescript_Meas[[#This Row],[Average Tons]]*VLOOKUP('Input A-C &amp; Heat Pump Measures'!$E$3,$R$19:$T$29,3,FALSE)</f>
        <v>#N/A</v>
      </c>
      <c r="T16" s="35"/>
      <c r="AI16" t="s">
        <v>309</v>
      </c>
      <c r="AO16" s="46" t="str">
        <f>Table_Prescript_Meas[[#This Row],[Measure Description]]</f>
        <v>Heat Pump Tune-Up (10.1 to 15 Tons)</v>
      </c>
      <c r="AP16" s="46"/>
      <c r="AX16" s="46"/>
    </row>
    <row r="17" spans="4:50" ht="15" customHeight="1" x14ac:dyDescent="0.2">
      <c r="D17">
        <v>14</v>
      </c>
      <c r="E17" t="s">
        <v>206</v>
      </c>
      <c r="F17">
        <v>221630</v>
      </c>
      <c r="G17" t="s">
        <v>310</v>
      </c>
      <c r="H17" s="29">
        <v>800</v>
      </c>
      <c r="I17" s="29">
        <v>800</v>
      </c>
      <c r="J17" s="171">
        <f>(15.1+25)/2</f>
        <v>20.05</v>
      </c>
      <c r="K17" t="s">
        <v>208</v>
      </c>
      <c r="L17" s="116" t="e">
        <f>Table_Prescript_Meas[[#This Row],[Average Tons]]*VLOOKUP('Input A-C &amp; Heat Pump Measures'!$E$3,$R$19:$T$29,2,FALSE)</f>
        <v>#N/A</v>
      </c>
      <c r="M17" s="117" t="e">
        <f>Table_Prescript_Meas[[#This Row],[Average Tons]]*VLOOKUP('Input A-C &amp; Heat Pump Measures'!$E$3,$R$19:$T$29,3,FALSE)</f>
        <v>#N/A</v>
      </c>
      <c r="R17" s="329" t="s">
        <v>311</v>
      </c>
      <c r="S17" s="329"/>
      <c r="T17" s="329"/>
      <c r="U17" s="134"/>
      <c r="AI17" t="s">
        <v>312</v>
      </c>
      <c r="AO17" s="46" t="str">
        <f>Table_Prescript_Meas[[#This Row],[Measure Description]]</f>
        <v>Heat Pump Tune-Up (15.1 to 25 Tons)</v>
      </c>
      <c r="AP17" s="46"/>
      <c r="AX17" s="46"/>
    </row>
    <row r="18" spans="4:50" ht="15" x14ac:dyDescent="0.2">
      <c r="D18">
        <v>15</v>
      </c>
      <c r="E18" t="s">
        <v>206</v>
      </c>
      <c r="F18">
        <v>221730</v>
      </c>
      <c r="G18" t="s">
        <v>313</v>
      </c>
      <c r="H18" s="29">
        <v>850</v>
      </c>
      <c r="I18" s="29">
        <v>850</v>
      </c>
      <c r="J18" s="171">
        <f>(25.1+30)/2</f>
        <v>27.55</v>
      </c>
      <c r="K18" t="s">
        <v>208</v>
      </c>
      <c r="L18" s="116" t="e">
        <f>Table_Prescript_Meas[[#This Row],[Average Tons]]*VLOOKUP('Input A-C &amp; Heat Pump Measures'!$E$3,$R$19:$T$29,2,FALSE)</f>
        <v>#N/A</v>
      </c>
      <c r="M18" s="117" t="e">
        <f>Table_Prescript_Meas[[#This Row],[Average Tons]]*VLOOKUP('Input A-C &amp; Heat Pump Measures'!$E$3,$R$19:$T$29,3,FALSE)</f>
        <v>#N/A</v>
      </c>
      <c r="R18" s="131" t="s">
        <v>209</v>
      </c>
      <c r="S18" s="132" t="s">
        <v>210</v>
      </c>
      <c r="T18" s="136" t="s">
        <v>211</v>
      </c>
      <c r="U18" s="143"/>
      <c r="V18" s="141"/>
      <c r="AI18" t="s">
        <v>314</v>
      </c>
      <c r="AO18" s="46" t="str">
        <f>Table_Prescript_Meas[[#This Row],[Measure Description]]</f>
        <v>Heat Pump Tune-Up (25.1 to 30 Tons)</v>
      </c>
      <c r="AP18" s="46"/>
      <c r="AX18" s="46"/>
    </row>
    <row r="19" spans="4:50" ht="15" x14ac:dyDescent="0.2">
      <c r="D19">
        <v>16</v>
      </c>
      <c r="E19" t="s">
        <v>206</v>
      </c>
      <c r="F19">
        <v>221830</v>
      </c>
      <c r="G19" t="s">
        <v>315</v>
      </c>
      <c r="H19" s="29">
        <v>1400</v>
      </c>
      <c r="I19" s="29">
        <v>1400</v>
      </c>
      <c r="J19" s="170">
        <f>(30.1+50)/2</f>
        <v>40.049999999999997</v>
      </c>
      <c r="K19" t="s">
        <v>208</v>
      </c>
      <c r="L19" s="116" t="e">
        <f>Table_Prescript_Meas[[#This Row],[Average Tons]]*VLOOKUP('Input A-C &amp; Heat Pump Measures'!$E$3,$R$19:$T$29,2,FALSE)</f>
        <v>#N/A</v>
      </c>
      <c r="M19" s="117" t="e">
        <f>Table_Prescript_Meas[[#This Row],[Average Tons]]*VLOOKUP('Input A-C &amp; Heat Pump Measures'!$E$3,$R$19:$T$29,3,FALSE)</f>
        <v>#N/A</v>
      </c>
      <c r="R19" s="133" t="s">
        <v>226</v>
      </c>
      <c r="S19" s="135">
        <v>538</v>
      </c>
      <c r="T19" s="137">
        <v>0.15290000000000001</v>
      </c>
      <c r="U19" s="140"/>
      <c r="V19" s="139"/>
      <c r="AI19" t="s">
        <v>316</v>
      </c>
      <c r="AO19" s="46" t="str">
        <f>Table_Prescript_Meas[[#This Row],[Measure Description]]</f>
        <v>Heat Pump Tune-Up (30.1 to 50 Tons)</v>
      </c>
      <c r="AX19" s="46"/>
    </row>
    <row r="20" spans="4:50" ht="15" x14ac:dyDescent="0.2">
      <c r="D20">
        <v>17</v>
      </c>
      <c r="E20" t="s">
        <v>206</v>
      </c>
      <c r="F20">
        <v>221930</v>
      </c>
      <c r="G20" t="s">
        <v>317</v>
      </c>
      <c r="H20" s="29">
        <v>2000</v>
      </c>
      <c r="I20" s="29">
        <v>2000</v>
      </c>
      <c r="J20" s="170">
        <f>(50.1+80)/2</f>
        <v>65.05</v>
      </c>
      <c r="K20" t="s">
        <v>208</v>
      </c>
      <c r="L20" s="116" t="e">
        <f>Table_Prescript_Meas[[#This Row],[Average Tons]]*VLOOKUP('Input A-C &amp; Heat Pump Measures'!$E$3,$R$19:$T$29,2,FALSE)</f>
        <v>#N/A</v>
      </c>
      <c r="M20" s="117" t="e">
        <f>Table_Prescript_Meas[[#This Row],[Average Tons]]*VLOOKUP('Input A-C &amp; Heat Pump Measures'!$E$3,$R$19:$T$29,3,FALSE)</f>
        <v>#N/A</v>
      </c>
      <c r="R20" s="133" t="s">
        <v>241</v>
      </c>
      <c r="S20" s="135">
        <v>340</v>
      </c>
      <c r="T20" s="137">
        <v>0.17649999999999999</v>
      </c>
      <c r="U20" s="140"/>
      <c r="V20" s="139"/>
      <c r="AI20" t="s">
        <v>318</v>
      </c>
      <c r="AO20" s="46" t="str">
        <f>Table_Prescript_Meas[[#This Row],[Measure Description]]</f>
        <v>Heat Pump Tune-Up (50.1 to 80 Tons)</v>
      </c>
      <c r="AX20" s="46"/>
    </row>
    <row r="21" spans="4:50" ht="15" x14ac:dyDescent="0.2">
      <c r="D21">
        <v>18</v>
      </c>
      <c r="E21" t="s">
        <v>206</v>
      </c>
      <c r="F21">
        <v>222030</v>
      </c>
      <c r="G21" t="s">
        <v>319</v>
      </c>
      <c r="H21" s="29">
        <v>2500</v>
      </c>
      <c r="I21" s="29">
        <v>2500</v>
      </c>
      <c r="J21" s="170">
        <f>80.1</f>
        <v>80.099999999999994</v>
      </c>
      <c r="K21" t="s">
        <v>208</v>
      </c>
      <c r="L21" s="116" t="e">
        <f>Table_Prescript_Meas[[#This Row],[Average Tons]]*VLOOKUP('Input A-C &amp; Heat Pump Measures'!$E$3,$R$19:$T$29,2,FALSE)</f>
        <v>#N/A</v>
      </c>
      <c r="M21" s="117" t="e">
        <f>Table_Prescript_Meas[[#This Row],[Average Tons]]*VLOOKUP('Input A-C &amp; Heat Pump Measures'!$E$3,$R$19:$T$29,3,FALSE)</f>
        <v>#N/A</v>
      </c>
      <c r="R21" s="133" t="s">
        <v>253</v>
      </c>
      <c r="S21" s="135">
        <v>420</v>
      </c>
      <c r="T21" s="137">
        <v>0.16669999999999999</v>
      </c>
      <c r="U21" s="140"/>
      <c r="V21" s="139"/>
      <c r="AI21" t="s">
        <v>320</v>
      </c>
      <c r="AO21" s="46" t="str">
        <f>Table_Prescript_Meas[[#This Row],[Measure Description]]</f>
        <v>Heat Pump Tune-Up (80.1+ Tons)</v>
      </c>
      <c r="AX21" s="46"/>
    </row>
    <row r="22" spans="4:50" ht="15" x14ac:dyDescent="0.2">
      <c r="D22">
        <v>19</v>
      </c>
      <c r="E22" t="s">
        <v>206</v>
      </c>
      <c r="F22">
        <v>222130</v>
      </c>
      <c r="G22" t="s">
        <v>321</v>
      </c>
      <c r="H22" s="29">
        <v>15</v>
      </c>
      <c r="I22" s="29">
        <v>15</v>
      </c>
      <c r="J22" s="29"/>
      <c r="K22" t="s">
        <v>322</v>
      </c>
      <c r="L22" s="116"/>
      <c r="M22" s="117"/>
      <c r="R22" s="133" t="s">
        <v>264</v>
      </c>
      <c r="S22" s="135">
        <v>395</v>
      </c>
      <c r="T22" s="137">
        <v>0.16470000000000001</v>
      </c>
      <c r="U22" s="140"/>
      <c r="V22" s="139"/>
      <c r="AI22" t="s">
        <v>323</v>
      </c>
      <c r="AO22" s="46" t="str">
        <f>Table_Prescript_Meas[[#This Row],[Measure Description]]</f>
        <v>Tune-Up of Air-Cooled Chiller</v>
      </c>
      <c r="AX22" s="46"/>
    </row>
    <row r="23" spans="4:50" ht="15" x14ac:dyDescent="0.2">
      <c r="D23">
        <v>20</v>
      </c>
      <c r="E23" t="s">
        <v>206</v>
      </c>
      <c r="F23">
        <v>222230</v>
      </c>
      <c r="G23" t="s">
        <v>324</v>
      </c>
      <c r="H23" s="29">
        <v>9</v>
      </c>
      <c r="I23" s="29">
        <v>9</v>
      </c>
      <c r="J23" s="29"/>
      <c r="K23" t="s">
        <v>322</v>
      </c>
      <c r="L23" s="116"/>
      <c r="M23" s="117"/>
      <c r="R23" s="133" t="s">
        <v>274</v>
      </c>
      <c r="S23" s="135">
        <v>519</v>
      </c>
      <c r="T23" s="138">
        <v>0.151</v>
      </c>
      <c r="U23" s="140"/>
      <c r="V23" s="139"/>
      <c r="AI23" t="s">
        <v>325</v>
      </c>
      <c r="AO23" s="46" t="str">
        <f>Table_Prescript_Meas[[#This Row],[Measure Description]]</f>
        <v>Tune-Up of Water-Cooled Chiller (Reciprocating, Rotary Screw, Scroll)</v>
      </c>
      <c r="AX23" s="46"/>
    </row>
    <row r="24" spans="4:50" ht="15" x14ac:dyDescent="0.2">
      <c r="D24">
        <v>21</v>
      </c>
      <c r="E24" t="s">
        <v>206</v>
      </c>
      <c r="F24">
        <v>222330</v>
      </c>
      <c r="G24" t="s">
        <v>326</v>
      </c>
      <c r="H24" s="29">
        <v>9</v>
      </c>
      <c r="I24" s="29">
        <v>9</v>
      </c>
      <c r="J24" s="29"/>
      <c r="K24" t="s">
        <v>322</v>
      </c>
      <c r="L24" s="116"/>
      <c r="M24" s="117"/>
      <c r="R24" s="133" t="s">
        <v>282</v>
      </c>
      <c r="S24" s="135">
        <v>436</v>
      </c>
      <c r="T24" s="137">
        <v>0.16669999999999999</v>
      </c>
      <c r="U24" s="140"/>
      <c r="V24" s="139"/>
      <c r="AI24" t="s">
        <v>327</v>
      </c>
      <c r="AO24" s="46" t="str">
        <f>Table_Prescript_Meas[[#This Row],[Measure Description]]</f>
        <v>Tune-Up of Water-Cooled Chiller (Centrifugal)</v>
      </c>
      <c r="AX24" s="46"/>
    </row>
    <row r="25" spans="4:50" ht="15" x14ac:dyDescent="0.2">
      <c r="H25" s="29"/>
      <c r="I25" s="29"/>
      <c r="J25" s="29"/>
      <c r="M25" s="116"/>
      <c r="R25" s="133" t="s">
        <v>289</v>
      </c>
      <c r="S25" s="135">
        <v>761</v>
      </c>
      <c r="T25" s="137">
        <v>0.17249999999999999</v>
      </c>
      <c r="U25" s="140"/>
      <c r="V25" s="139"/>
      <c r="AI25" t="s">
        <v>328</v>
      </c>
      <c r="AX25" s="46"/>
    </row>
    <row r="26" spans="4:50" ht="15" x14ac:dyDescent="0.2">
      <c r="H26" s="29"/>
      <c r="I26" s="29"/>
      <c r="J26" s="29"/>
      <c r="M26" s="116"/>
      <c r="R26" s="133" t="s">
        <v>294</v>
      </c>
      <c r="S26" s="135">
        <v>494</v>
      </c>
      <c r="T26" s="137">
        <v>0.13919999999999999</v>
      </c>
      <c r="U26" s="140"/>
      <c r="V26" s="139"/>
      <c r="AI26" t="s">
        <v>329</v>
      </c>
      <c r="AX26" s="46"/>
    </row>
    <row r="27" spans="4:50" ht="15" x14ac:dyDescent="0.2">
      <c r="H27" s="29"/>
      <c r="I27" s="29"/>
      <c r="J27" s="29"/>
      <c r="M27" s="116"/>
      <c r="R27" s="133" t="s">
        <v>299</v>
      </c>
      <c r="S27" s="135">
        <v>471</v>
      </c>
      <c r="T27" s="137">
        <v>0.16470000000000001</v>
      </c>
      <c r="U27" s="140"/>
      <c r="V27" s="139"/>
      <c r="AI27" t="s">
        <v>330</v>
      </c>
      <c r="AX27" s="46"/>
    </row>
    <row r="28" spans="4:50" ht="15" x14ac:dyDescent="0.2">
      <c r="H28" s="29"/>
      <c r="I28" s="29"/>
      <c r="J28" s="29"/>
      <c r="M28" s="116"/>
      <c r="R28" s="133" t="s">
        <v>303</v>
      </c>
      <c r="S28" s="135">
        <v>456</v>
      </c>
      <c r="T28" s="137">
        <v>0.16470000000000001</v>
      </c>
      <c r="U28" s="140"/>
      <c r="V28" s="139"/>
      <c r="AI28" t="s">
        <v>331</v>
      </c>
      <c r="AX28" s="46"/>
    </row>
    <row r="29" spans="4:50" ht="15" x14ac:dyDescent="0.2">
      <c r="H29" s="29"/>
      <c r="I29" s="29"/>
      <c r="J29" s="29"/>
      <c r="M29" s="116"/>
      <c r="R29" s="133" t="s">
        <v>230</v>
      </c>
      <c r="S29" s="135">
        <v>483</v>
      </c>
      <c r="T29" s="138">
        <v>0.16200000000000001</v>
      </c>
      <c r="U29" s="140"/>
      <c r="V29" s="139"/>
      <c r="AI29" t="s">
        <v>332</v>
      </c>
      <c r="AX29" s="46"/>
    </row>
    <row r="30" spans="4:50" x14ac:dyDescent="0.2">
      <c r="H30" s="29"/>
      <c r="I30" s="29"/>
      <c r="J30" s="29"/>
      <c r="M30" s="116"/>
      <c r="AI30" t="s">
        <v>333</v>
      </c>
      <c r="AX30" s="46"/>
    </row>
    <row r="31" spans="4:50" x14ac:dyDescent="0.2">
      <c r="H31" s="29"/>
      <c r="I31" s="29"/>
      <c r="J31" s="29"/>
      <c r="M31" s="116"/>
      <c r="AI31" t="s">
        <v>334</v>
      </c>
      <c r="AX31" s="46"/>
    </row>
    <row r="32" spans="4:50" x14ac:dyDescent="0.2">
      <c r="H32" s="29"/>
      <c r="I32" s="29"/>
      <c r="J32" s="29"/>
      <c r="M32" s="116"/>
      <c r="AI32" t="s">
        <v>335</v>
      </c>
      <c r="AX32" s="46"/>
    </row>
    <row r="33" spans="8:50" x14ac:dyDescent="0.2">
      <c r="H33" s="29"/>
      <c r="I33" s="29"/>
      <c r="J33" s="29"/>
      <c r="M33" s="116"/>
      <c r="AI33" t="s">
        <v>336</v>
      </c>
      <c r="AX33" s="46"/>
    </row>
    <row r="34" spans="8:50" x14ac:dyDescent="0.2">
      <c r="H34" s="29"/>
      <c r="I34" s="29"/>
      <c r="J34" s="29"/>
      <c r="M34" s="116"/>
      <c r="AI34" t="s">
        <v>337</v>
      </c>
      <c r="AX34" s="46"/>
    </row>
    <row r="35" spans="8:50" x14ac:dyDescent="0.2">
      <c r="H35" s="29"/>
      <c r="I35" s="29"/>
      <c r="J35" s="29"/>
      <c r="M35" s="116"/>
      <c r="AI35" t="s">
        <v>338</v>
      </c>
      <c r="AX35" s="46"/>
    </row>
    <row r="36" spans="8:50" x14ac:dyDescent="0.2">
      <c r="H36" s="29"/>
      <c r="I36" s="29"/>
      <c r="J36" s="29"/>
      <c r="M36" s="116"/>
      <c r="AI36" t="s">
        <v>339</v>
      </c>
      <c r="AX36" s="46"/>
    </row>
    <row r="37" spans="8:50" x14ac:dyDescent="0.2">
      <c r="H37" s="29"/>
      <c r="I37" s="29"/>
      <c r="J37" s="29"/>
      <c r="M37" s="116"/>
      <c r="AX37" s="46"/>
    </row>
    <row r="38" spans="8:50" x14ac:dyDescent="0.2">
      <c r="H38" s="29"/>
      <c r="I38" s="29"/>
      <c r="J38" s="29"/>
      <c r="L38" s="67"/>
      <c r="M38" s="116"/>
      <c r="AX38" s="46"/>
    </row>
    <row r="39" spans="8:50" x14ac:dyDescent="0.2">
      <c r="H39" s="29"/>
      <c r="I39" s="29"/>
      <c r="J39" s="29"/>
      <c r="M39" s="116"/>
      <c r="AX39" s="46"/>
    </row>
    <row r="40" spans="8:50" x14ac:dyDescent="0.2">
      <c r="H40" s="29"/>
      <c r="I40" s="29"/>
      <c r="J40" s="29"/>
      <c r="M40" s="116"/>
      <c r="AX40" s="46"/>
    </row>
    <row r="41" spans="8:50" x14ac:dyDescent="0.2">
      <c r="H41" s="29"/>
      <c r="I41" s="29"/>
      <c r="J41" s="29"/>
      <c r="M41" s="116"/>
      <c r="AX41" s="46"/>
    </row>
    <row r="42" spans="8:50" x14ac:dyDescent="0.2">
      <c r="H42" s="29"/>
      <c r="I42" s="29"/>
      <c r="J42" s="29"/>
      <c r="M42" s="116"/>
    </row>
    <row r="43" spans="8:50" ht="15" x14ac:dyDescent="0.2">
      <c r="H43" s="29"/>
      <c r="I43" s="29"/>
      <c r="J43" s="29"/>
      <c r="M43" s="116"/>
      <c r="Q43" t="s">
        <v>340</v>
      </c>
      <c r="R43" s="145" t="s">
        <v>341</v>
      </c>
    </row>
    <row r="44" spans="8:50" ht="15" x14ac:dyDescent="0.2">
      <c r="H44" s="29"/>
      <c r="I44" s="29"/>
      <c r="J44" s="29"/>
      <c r="M44" s="116"/>
      <c r="Q44" t="s">
        <v>342</v>
      </c>
      <c r="R44" s="145" t="s">
        <v>343</v>
      </c>
    </row>
    <row r="45" spans="8:50" x14ac:dyDescent="0.2">
      <c r="H45" s="29"/>
      <c r="I45" s="29"/>
      <c r="J45" s="29"/>
      <c r="M45" s="116"/>
    </row>
    <row r="46" spans="8:50" ht="15" x14ac:dyDescent="0.2">
      <c r="H46" s="29"/>
      <c r="I46" s="29"/>
      <c r="J46" s="29"/>
      <c r="M46" s="116"/>
      <c r="R46" s="329" t="s">
        <v>344</v>
      </c>
      <c r="S46" s="329"/>
      <c r="T46" s="329"/>
    </row>
    <row r="47" spans="8:50" ht="30" x14ac:dyDescent="0.2">
      <c r="H47" s="29"/>
      <c r="I47" s="29"/>
      <c r="J47" s="29"/>
      <c r="M47" s="116"/>
      <c r="R47" s="132" t="s">
        <v>345</v>
      </c>
      <c r="S47" s="150" t="s">
        <v>346</v>
      </c>
      <c r="T47" s="150"/>
      <c r="U47" s="150" t="s">
        <v>347</v>
      </c>
      <c r="V47" s="150"/>
    </row>
    <row r="48" spans="8:50" ht="15" x14ac:dyDescent="0.2">
      <c r="H48" s="29"/>
      <c r="I48" s="29"/>
      <c r="J48" s="29"/>
      <c r="M48" s="116"/>
      <c r="Q48" s="116">
        <f>65000/12000</f>
        <v>5.416666666666667</v>
      </c>
      <c r="R48" s="148" t="s">
        <v>348</v>
      </c>
      <c r="S48" s="151">
        <v>11</v>
      </c>
      <c r="T48" s="154"/>
      <c r="U48" s="115">
        <f>(1-AVERAGE($S$82,$S$93))*S48</f>
        <v>9.8656249999999996</v>
      </c>
      <c r="V48" s="115"/>
    </row>
    <row r="49" spans="8:23" ht="15" x14ac:dyDescent="0.2">
      <c r="H49" s="29"/>
      <c r="I49" s="29"/>
      <c r="J49" s="29"/>
      <c r="L49" s="35"/>
      <c r="M49" s="116"/>
      <c r="Q49" s="116">
        <f>135000/12000</f>
        <v>11.25</v>
      </c>
      <c r="R49" s="149" t="s">
        <v>349</v>
      </c>
      <c r="S49" s="151">
        <v>10.8</v>
      </c>
      <c r="T49" s="154"/>
      <c r="U49" s="115">
        <f>(1-AVERAGE($S$82,$S$93))*S49</f>
        <v>9.6862500000000011</v>
      </c>
      <c r="V49" s="115"/>
    </row>
    <row r="50" spans="8:23" ht="15" x14ac:dyDescent="0.2">
      <c r="H50" s="29"/>
      <c r="I50" s="29"/>
      <c r="J50" s="29"/>
      <c r="M50" s="116"/>
      <c r="P50">
        <v>19.989999999999998</v>
      </c>
      <c r="Q50" s="116">
        <f>240000/12000</f>
        <v>20</v>
      </c>
      <c r="R50" s="149" t="s">
        <v>350</v>
      </c>
      <c r="S50" s="151">
        <v>9.8000000000000007</v>
      </c>
      <c r="T50" s="154"/>
      <c r="U50" s="115">
        <f>(1-AVERAGE($S$82,$S$93))*S50</f>
        <v>8.7893749999999997</v>
      </c>
      <c r="V50" s="115"/>
    </row>
    <row r="51" spans="8:23" ht="15" x14ac:dyDescent="0.2">
      <c r="H51" s="29"/>
      <c r="I51" s="29"/>
      <c r="J51" s="29"/>
      <c r="M51" s="116"/>
      <c r="Q51" s="116">
        <f>760000/12000</f>
        <v>63.333333333333336</v>
      </c>
      <c r="R51" s="149" t="s">
        <v>351</v>
      </c>
      <c r="S51" s="151">
        <v>9.5</v>
      </c>
      <c r="T51" s="154"/>
      <c r="U51" s="115">
        <f>(1-AVERAGE($S$82,$S$93))*S51</f>
        <v>8.5203124999999993</v>
      </c>
      <c r="V51" s="115"/>
    </row>
    <row r="52" spans="8:23" x14ac:dyDescent="0.2">
      <c r="H52" s="29"/>
      <c r="I52" s="29"/>
      <c r="J52" s="29"/>
      <c r="M52" s="116"/>
    </row>
    <row r="53" spans="8:23" ht="15" x14ac:dyDescent="0.25">
      <c r="H53" s="29"/>
      <c r="I53" s="29"/>
      <c r="J53" s="29"/>
      <c r="M53" s="116"/>
      <c r="R53" s="341" t="s">
        <v>352</v>
      </c>
      <c r="S53" s="341"/>
      <c r="T53" s="341"/>
    </row>
    <row r="54" spans="8:23" ht="15" customHeight="1" x14ac:dyDescent="0.2">
      <c r="H54" s="29"/>
      <c r="I54" s="29"/>
      <c r="J54" s="29"/>
      <c r="M54" s="116"/>
      <c r="R54" s="132" t="s">
        <v>345</v>
      </c>
      <c r="S54" s="136" t="s">
        <v>346</v>
      </c>
      <c r="T54" s="150" t="s">
        <v>353</v>
      </c>
      <c r="U54" s="150" t="s">
        <v>347</v>
      </c>
      <c r="V54" s="150" t="s">
        <v>354</v>
      </c>
    </row>
    <row r="55" spans="8:23" ht="14.25" customHeight="1" x14ac:dyDescent="0.2">
      <c r="H55" s="29"/>
      <c r="I55" s="29"/>
      <c r="J55" s="29"/>
      <c r="M55" s="116"/>
      <c r="Q55" s="116">
        <f>65000/12000</f>
        <v>5.416666666666667</v>
      </c>
      <c r="R55" s="148" t="s">
        <v>348</v>
      </c>
      <c r="S55" s="151">
        <v>11.8</v>
      </c>
      <c r="T55" s="154">
        <f>AVERAGE($U$64:$U$65)</f>
        <v>8.1</v>
      </c>
      <c r="U55" s="115">
        <f>(1-AVERAGE($S$82,$S$93))*S55</f>
        <v>10.583125000000001</v>
      </c>
      <c r="V55" s="115">
        <f>(1-AVERAGE($S$93,$S$82))*T55</f>
        <v>7.2646874999999991</v>
      </c>
    </row>
    <row r="56" spans="8:23" ht="14.25" customHeight="1" x14ac:dyDescent="0.2">
      <c r="H56" s="29"/>
      <c r="I56" s="29"/>
      <c r="J56" s="29"/>
      <c r="M56" s="116"/>
      <c r="Q56" s="116">
        <f>135000/12000</f>
        <v>11.25</v>
      </c>
      <c r="R56" s="149" t="s">
        <v>349</v>
      </c>
      <c r="S56" s="151">
        <v>10.8</v>
      </c>
      <c r="T56" s="154">
        <f>$U$66</f>
        <v>11.3</v>
      </c>
      <c r="U56" s="115">
        <f>(1-AVERAGE($S$82,$S$93))*S56</f>
        <v>9.6862500000000011</v>
      </c>
      <c r="V56" s="115">
        <f>(1-AVERAGE($S$93,$S$82))*T56</f>
        <v>10.1346875</v>
      </c>
    </row>
    <row r="57" spans="8:23" ht="15" customHeight="1" x14ac:dyDescent="0.2">
      <c r="H57" s="29"/>
      <c r="I57" s="29"/>
      <c r="J57" s="29"/>
      <c r="M57" s="116"/>
      <c r="P57">
        <v>19.989999999999998</v>
      </c>
      <c r="Q57" s="116">
        <f>240000/12000</f>
        <v>20</v>
      </c>
      <c r="R57" s="149" t="s">
        <v>350</v>
      </c>
      <c r="S57" s="151">
        <v>10.4</v>
      </c>
      <c r="T57" s="154">
        <f>$U$68</f>
        <v>10.9</v>
      </c>
      <c r="U57" s="115">
        <f>(1-AVERAGE($S$82,$S$93))*S57</f>
        <v>9.3275000000000006</v>
      </c>
      <c r="V57" s="115">
        <f>(1-AVERAGE($S$93,$S$82))*T57</f>
        <v>9.7759374999999995</v>
      </c>
    </row>
    <row r="58" spans="8:23" ht="15" customHeight="1" x14ac:dyDescent="0.2">
      <c r="H58" s="29"/>
      <c r="I58" s="29"/>
      <c r="J58" s="29"/>
      <c r="M58" s="116"/>
      <c r="Q58" s="116">
        <f>760000/12000</f>
        <v>63.333333333333336</v>
      </c>
      <c r="R58" s="149" t="s">
        <v>355</v>
      </c>
      <c r="S58" s="151">
        <v>9.3000000000000007</v>
      </c>
      <c r="T58" s="154">
        <f>$U$68</f>
        <v>10.9</v>
      </c>
      <c r="U58" s="115">
        <f>(1-AVERAGE($S$82,$S$93))*S58</f>
        <v>8.3409375000000008</v>
      </c>
      <c r="V58" s="115">
        <f>(1-AVERAGE($S$93,$S$82))*T58</f>
        <v>9.7759374999999995</v>
      </c>
    </row>
    <row r="59" spans="8:23" ht="14.25" customHeight="1" x14ac:dyDescent="0.2">
      <c r="H59" s="29"/>
      <c r="I59" s="29"/>
      <c r="J59" s="29"/>
      <c r="M59" s="116"/>
    </row>
    <row r="60" spans="8:23" ht="14.25" customHeight="1" x14ac:dyDescent="0.2">
      <c r="H60" s="29"/>
      <c r="I60" s="29"/>
      <c r="J60" s="29"/>
      <c r="M60" s="116"/>
    </row>
    <row r="61" spans="8:23" x14ac:dyDescent="0.2">
      <c r="H61" s="29"/>
      <c r="I61" s="29"/>
      <c r="J61" s="29"/>
      <c r="M61" s="116"/>
    </row>
    <row r="62" spans="8:23" ht="12.75" customHeight="1" x14ac:dyDescent="0.2">
      <c r="H62" s="29"/>
      <c r="I62" s="29"/>
      <c r="J62" s="29"/>
      <c r="M62" s="116"/>
      <c r="R62" s="134" t="s">
        <v>356</v>
      </c>
      <c r="S62" s="134"/>
      <c r="T62" s="134"/>
      <c r="U62" s="134"/>
      <c r="V62" s="134"/>
      <c r="W62" s="134"/>
    </row>
    <row r="63" spans="8:23" ht="12.75" customHeight="1" x14ac:dyDescent="0.2">
      <c r="H63" s="29"/>
      <c r="I63" s="29"/>
      <c r="J63" s="29"/>
      <c r="M63" s="116"/>
      <c r="R63" s="136" t="s">
        <v>345</v>
      </c>
      <c r="S63" s="172" t="s">
        <v>357</v>
      </c>
      <c r="T63" s="172"/>
      <c r="U63" s="172" t="s">
        <v>353</v>
      </c>
      <c r="V63" s="172"/>
      <c r="W63" s="152"/>
    </row>
    <row r="64" spans="8:23" ht="15" customHeight="1" x14ac:dyDescent="0.2">
      <c r="H64" s="29"/>
      <c r="I64" s="29"/>
      <c r="J64" s="29"/>
      <c r="M64" s="116"/>
      <c r="R64" s="339" t="s">
        <v>348</v>
      </c>
      <c r="S64" s="174" t="s">
        <v>358</v>
      </c>
      <c r="T64" s="174"/>
      <c r="U64" s="153">
        <v>8.1999999999999993</v>
      </c>
      <c r="V64" s="174"/>
      <c r="W64" s="146"/>
    </row>
    <row r="65" spans="8:23" ht="15" customHeight="1" x14ac:dyDescent="0.2">
      <c r="H65" s="29"/>
      <c r="I65" s="29"/>
      <c r="J65" s="29"/>
      <c r="M65" s="116"/>
      <c r="R65" s="340"/>
      <c r="S65" s="174" t="s">
        <v>359</v>
      </c>
      <c r="T65" s="174"/>
      <c r="U65" s="153">
        <v>8</v>
      </c>
      <c r="V65" s="174"/>
      <c r="W65" s="146"/>
    </row>
    <row r="66" spans="8:23" ht="30" x14ac:dyDescent="0.2">
      <c r="H66" s="29"/>
      <c r="I66" s="29"/>
      <c r="J66" s="29"/>
      <c r="M66" s="116"/>
      <c r="R66" s="321" t="s">
        <v>349</v>
      </c>
      <c r="S66" s="173" t="s">
        <v>360</v>
      </c>
      <c r="T66" s="173"/>
      <c r="U66" s="153">
        <v>11.3</v>
      </c>
      <c r="V66" s="174"/>
      <c r="W66" s="146"/>
    </row>
    <row r="67" spans="8:23" ht="30" x14ac:dyDescent="0.2">
      <c r="H67" s="29"/>
      <c r="I67" s="29"/>
      <c r="J67" s="29"/>
      <c r="M67" s="116"/>
      <c r="R67" s="322"/>
      <c r="S67" s="173" t="s">
        <v>361</v>
      </c>
      <c r="T67" s="173"/>
      <c r="U67" s="153">
        <v>7.7</v>
      </c>
      <c r="V67" s="174"/>
      <c r="W67" s="146"/>
    </row>
    <row r="68" spans="8:23" ht="30" x14ac:dyDescent="0.2">
      <c r="H68" s="29"/>
      <c r="I68" s="29"/>
      <c r="J68" s="29"/>
      <c r="M68" s="116"/>
      <c r="R68" s="321" t="s">
        <v>362</v>
      </c>
      <c r="S68" s="173" t="s">
        <v>360</v>
      </c>
      <c r="T68" s="173"/>
      <c r="U68" s="153">
        <v>10.9</v>
      </c>
      <c r="V68" s="174"/>
      <c r="W68" s="146"/>
    </row>
    <row r="69" spans="8:23" ht="30" x14ac:dyDescent="0.2">
      <c r="H69" s="29"/>
      <c r="I69" s="29"/>
      <c r="J69" s="29"/>
      <c r="M69" s="116"/>
      <c r="R69" s="322"/>
      <c r="S69" s="173" t="s">
        <v>361</v>
      </c>
      <c r="T69" s="173"/>
      <c r="U69" s="153">
        <v>7</v>
      </c>
      <c r="V69" s="174"/>
      <c r="W69" s="146"/>
    </row>
    <row r="70" spans="8:23" x14ac:dyDescent="0.2">
      <c r="H70" s="29"/>
      <c r="I70" s="29"/>
      <c r="J70" s="29"/>
      <c r="M70" s="116"/>
    </row>
    <row r="71" spans="8:23" ht="15" x14ac:dyDescent="0.25">
      <c r="H71" s="29"/>
      <c r="I71" s="29"/>
      <c r="J71" s="29"/>
      <c r="M71" s="116"/>
      <c r="S71" s="175"/>
      <c r="T71" s="175"/>
    </row>
    <row r="72" spans="8:23" ht="30" x14ac:dyDescent="0.25">
      <c r="H72" s="29"/>
      <c r="I72" s="29"/>
      <c r="J72" s="29"/>
      <c r="M72" s="116"/>
      <c r="R72" s="178" t="s">
        <v>363</v>
      </c>
      <c r="S72" s="175"/>
      <c r="T72" s="175"/>
    </row>
    <row r="73" spans="8:23" ht="15" x14ac:dyDescent="0.2">
      <c r="H73" s="29"/>
      <c r="I73" s="29"/>
      <c r="J73" s="29"/>
      <c r="M73" s="116"/>
      <c r="R73" s="176" t="s">
        <v>364</v>
      </c>
      <c r="S73" s="132" t="s">
        <v>365</v>
      </c>
      <c r="T73" s="146"/>
    </row>
    <row r="74" spans="8:23" ht="15" customHeight="1" x14ac:dyDescent="0.2">
      <c r="H74" s="29"/>
      <c r="I74" s="29"/>
      <c r="J74" s="29"/>
      <c r="M74" s="116"/>
      <c r="R74" s="147" t="s">
        <v>366</v>
      </c>
      <c r="S74" s="158">
        <v>0.37</v>
      </c>
      <c r="T74" s="156"/>
    </row>
    <row r="75" spans="8:23" ht="14.25" x14ac:dyDescent="0.2">
      <c r="H75" s="29"/>
      <c r="I75" s="29"/>
      <c r="J75" s="29"/>
      <c r="M75" s="116"/>
      <c r="R75" s="157">
        <v>75</v>
      </c>
      <c r="S75" s="158">
        <v>0.28999999999999998</v>
      </c>
      <c r="T75" s="146"/>
    </row>
    <row r="76" spans="8:23" ht="14.25" x14ac:dyDescent="0.2">
      <c r="H76" s="29"/>
      <c r="I76" s="29"/>
      <c r="J76" s="29"/>
      <c r="M76" s="116"/>
      <c r="R76" s="157">
        <v>80</v>
      </c>
      <c r="S76" s="158">
        <v>0.2</v>
      </c>
      <c r="T76" s="146"/>
    </row>
    <row r="77" spans="8:23" ht="14.25" x14ac:dyDescent="0.2">
      <c r="H77" s="29"/>
      <c r="I77" s="29"/>
      <c r="J77" s="29"/>
      <c r="M77" s="116"/>
      <c r="R77" s="157">
        <v>85</v>
      </c>
      <c r="S77" s="158">
        <v>0.15</v>
      </c>
    </row>
    <row r="78" spans="8:23" ht="14.25" x14ac:dyDescent="0.2">
      <c r="H78" s="29"/>
      <c r="I78" s="29"/>
      <c r="J78" s="29"/>
      <c r="M78" s="116"/>
      <c r="R78" s="157">
        <v>90</v>
      </c>
      <c r="S78" s="158">
        <v>0.1</v>
      </c>
    </row>
    <row r="79" spans="8:23" ht="14.25" x14ac:dyDescent="0.2">
      <c r="H79" s="29"/>
      <c r="I79" s="29"/>
      <c r="J79" s="29"/>
      <c r="M79" s="116"/>
      <c r="R79" s="157">
        <v>95</v>
      </c>
      <c r="S79" s="158">
        <v>0.05</v>
      </c>
    </row>
    <row r="80" spans="8:23" ht="14.25" x14ac:dyDescent="0.2">
      <c r="H80" s="29"/>
      <c r="I80" s="29"/>
      <c r="J80" s="29"/>
      <c r="M80" s="116"/>
      <c r="R80" s="157">
        <v>100</v>
      </c>
      <c r="S80" s="158">
        <v>0</v>
      </c>
    </row>
    <row r="81" spans="8:20" ht="15" x14ac:dyDescent="0.2">
      <c r="H81" s="29"/>
      <c r="I81" s="29"/>
      <c r="J81" s="29"/>
      <c r="M81" s="116"/>
      <c r="R81" s="147" t="s">
        <v>367</v>
      </c>
      <c r="S81" s="158">
        <v>0.03</v>
      </c>
    </row>
    <row r="82" spans="8:20" x14ac:dyDescent="0.2">
      <c r="H82" s="29"/>
      <c r="I82" s="29"/>
      <c r="J82" s="29"/>
      <c r="M82" s="116"/>
      <c r="S82" s="35">
        <f>AVERAGE(S74:S81)</f>
        <v>0.14874999999999999</v>
      </c>
    </row>
    <row r="83" spans="8:20" ht="30" x14ac:dyDescent="0.2">
      <c r="H83" s="29"/>
      <c r="I83" s="29"/>
      <c r="J83" s="29"/>
      <c r="M83" s="116"/>
      <c r="R83" s="177" t="s">
        <v>368</v>
      </c>
      <c r="S83" s="134"/>
      <c r="T83" s="134"/>
    </row>
    <row r="84" spans="8:20" ht="15" x14ac:dyDescent="0.2">
      <c r="H84" s="29"/>
      <c r="I84" s="29"/>
      <c r="J84" s="29"/>
      <c r="M84" s="116"/>
      <c r="R84" s="176" t="s">
        <v>364</v>
      </c>
      <c r="S84" s="132" t="s">
        <v>365</v>
      </c>
      <c r="T84" s="146"/>
    </row>
    <row r="85" spans="8:20" ht="15" x14ac:dyDescent="0.2">
      <c r="H85" s="29"/>
      <c r="I85" s="29"/>
      <c r="J85" s="29"/>
      <c r="M85" s="116"/>
      <c r="R85" s="147" t="s">
        <v>366</v>
      </c>
      <c r="S85" s="155">
        <v>0.12</v>
      </c>
      <c r="T85" s="146"/>
    </row>
    <row r="86" spans="8:20" ht="14.25" x14ac:dyDescent="0.2">
      <c r="H86" s="29"/>
      <c r="I86" s="29"/>
      <c r="J86" s="29"/>
      <c r="M86" s="116"/>
      <c r="R86" s="157">
        <v>75</v>
      </c>
      <c r="S86" s="155">
        <v>0.09</v>
      </c>
      <c r="T86" s="146"/>
    </row>
    <row r="87" spans="8:20" ht="14.25" x14ac:dyDescent="0.2">
      <c r="H87" s="29"/>
      <c r="I87" s="29"/>
      <c r="J87" s="29"/>
      <c r="M87" s="116"/>
      <c r="R87" s="157">
        <v>80</v>
      </c>
      <c r="S87" s="155">
        <v>7.0000000000000007E-2</v>
      </c>
      <c r="T87" s="146"/>
    </row>
    <row r="88" spans="8:20" ht="14.25" x14ac:dyDescent="0.2">
      <c r="H88" s="29"/>
      <c r="I88" s="29"/>
      <c r="J88" s="29"/>
      <c r="M88" s="116"/>
      <c r="R88" s="157">
        <v>85</v>
      </c>
      <c r="S88" s="155">
        <v>0.06</v>
      </c>
      <c r="T88" s="146"/>
    </row>
    <row r="89" spans="8:20" ht="14.25" x14ac:dyDescent="0.2">
      <c r="H89" s="29"/>
      <c r="I89" s="29"/>
      <c r="J89" s="29"/>
      <c r="M89" s="116"/>
      <c r="R89" s="157">
        <v>90</v>
      </c>
      <c r="S89" s="155">
        <v>0.05</v>
      </c>
      <c r="T89" s="146"/>
    </row>
    <row r="90" spans="8:20" ht="14.25" x14ac:dyDescent="0.2">
      <c r="H90" s="29"/>
      <c r="I90" s="29"/>
      <c r="J90" s="29"/>
      <c r="M90" s="116"/>
      <c r="R90" s="157">
        <v>95</v>
      </c>
      <c r="S90" s="155">
        <v>0.03</v>
      </c>
      <c r="T90" s="146"/>
    </row>
    <row r="91" spans="8:20" ht="14.25" x14ac:dyDescent="0.2">
      <c r="H91" s="29"/>
      <c r="I91" s="29"/>
      <c r="J91" s="29"/>
      <c r="M91" s="116"/>
      <c r="R91" s="157">
        <v>100</v>
      </c>
      <c r="S91" s="155">
        <v>0</v>
      </c>
      <c r="T91" s="146"/>
    </row>
    <row r="92" spans="8:20" ht="15" x14ac:dyDescent="0.2">
      <c r="H92" s="29"/>
      <c r="I92" s="29"/>
      <c r="J92" s="29"/>
      <c r="M92" s="116"/>
      <c r="R92" s="147" t="s">
        <v>367</v>
      </c>
      <c r="S92" s="155">
        <v>0.04</v>
      </c>
      <c r="T92" s="146"/>
    </row>
    <row r="93" spans="8:20" x14ac:dyDescent="0.2">
      <c r="H93" s="29"/>
      <c r="I93" s="29"/>
      <c r="J93" s="29"/>
      <c r="M93" s="116"/>
      <c r="S93" s="35">
        <f>AVERAGE(S85:S92)</f>
        <v>5.7500000000000002E-2</v>
      </c>
    </row>
    <row r="94" spans="8:20" x14ac:dyDescent="0.2">
      <c r="H94" s="29"/>
      <c r="I94" s="29"/>
      <c r="J94" s="29"/>
      <c r="M94" s="116"/>
    </row>
    <row r="95" spans="8:20" x14ac:dyDescent="0.2">
      <c r="H95" s="29"/>
      <c r="I95" s="29"/>
      <c r="J95" s="29"/>
      <c r="M95" s="116"/>
    </row>
    <row r="96" spans="8:20" x14ac:dyDescent="0.2">
      <c r="H96" s="29"/>
      <c r="I96" s="29"/>
      <c r="J96" s="29"/>
      <c r="M96" s="116"/>
    </row>
    <row r="97" spans="8:22" x14ac:dyDescent="0.2">
      <c r="H97" s="29"/>
      <c r="I97" s="29"/>
      <c r="J97" s="29"/>
      <c r="M97" s="116"/>
    </row>
    <row r="98" spans="8:22" x14ac:dyDescent="0.2">
      <c r="H98" s="29"/>
      <c r="I98" s="29"/>
      <c r="J98" s="29"/>
      <c r="M98" s="116"/>
    </row>
    <row r="99" spans="8:22" x14ac:dyDescent="0.2">
      <c r="H99" s="29"/>
      <c r="I99" s="29"/>
      <c r="J99" s="29"/>
    </row>
    <row r="101" spans="8:22" ht="15.75" thickBot="1" x14ac:dyDescent="0.3">
      <c r="L101" s="100" t="s">
        <v>369</v>
      </c>
      <c r="Q101" s="101"/>
      <c r="R101" s="101"/>
      <c r="S101" s="101"/>
      <c r="T101" s="101"/>
      <c r="U101" s="101"/>
      <c r="V101" s="101"/>
    </row>
    <row r="102" spans="8:22" ht="30.75" thickBot="1" x14ac:dyDescent="0.3">
      <c r="L102" s="102" t="s">
        <v>209</v>
      </c>
      <c r="M102" s="103" t="s">
        <v>370</v>
      </c>
      <c r="N102" s="103" t="s">
        <v>371</v>
      </c>
      <c r="O102" s="103" t="s">
        <v>372</v>
      </c>
      <c r="P102" s="118"/>
      <c r="Q102" s="101"/>
      <c r="R102" s="101"/>
      <c r="S102" s="101"/>
      <c r="T102" s="101"/>
      <c r="U102" s="101"/>
      <c r="V102" s="101"/>
    </row>
    <row r="103" spans="8:22" ht="15.75" thickBot="1" x14ac:dyDescent="0.3">
      <c r="L103" s="104" t="s">
        <v>226</v>
      </c>
      <c r="M103" s="105">
        <v>2375</v>
      </c>
      <c r="N103" s="106">
        <v>272</v>
      </c>
      <c r="O103" s="106">
        <v>0.78</v>
      </c>
      <c r="P103" s="119"/>
      <c r="Q103" s="101"/>
      <c r="R103" s="101"/>
      <c r="S103" s="101"/>
      <c r="T103" s="101"/>
      <c r="U103" s="101"/>
      <c r="V103" s="101"/>
    </row>
    <row r="104" spans="8:22" ht="15.75" thickBot="1" x14ac:dyDescent="0.3">
      <c r="L104" s="104" t="s">
        <v>241</v>
      </c>
      <c r="M104" s="105">
        <v>1526</v>
      </c>
      <c r="N104" s="106">
        <v>153</v>
      </c>
      <c r="O104" s="107">
        <v>0.9</v>
      </c>
      <c r="P104" s="120"/>
      <c r="Q104" s="101"/>
      <c r="R104" s="101"/>
      <c r="S104" s="101"/>
      <c r="T104" s="101"/>
      <c r="U104" s="101"/>
      <c r="V104" s="101"/>
    </row>
    <row r="105" spans="8:22" ht="15.75" thickBot="1" x14ac:dyDescent="0.3">
      <c r="L105" s="104" t="s">
        <v>253</v>
      </c>
      <c r="M105" s="105">
        <v>1989</v>
      </c>
      <c r="N105" s="106">
        <v>115</v>
      </c>
      <c r="O105" s="106">
        <v>0.85</v>
      </c>
      <c r="P105" s="119"/>
      <c r="Q105" s="101"/>
      <c r="R105" s="101"/>
      <c r="S105" s="101"/>
      <c r="T105" s="101"/>
      <c r="U105" s="101"/>
      <c r="V105" s="101"/>
    </row>
    <row r="106" spans="8:22" ht="15.75" thickBot="1" x14ac:dyDescent="0.3">
      <c r="L106" s="104" t="s">
        <v>264</v>
      </c>
      <c r="M106" s="105">
        <v>1483</v>
      </c>
      <c r="N106" s="106">
        <v>392</v>
      </c>
      <c r="O106" s="106">
        <v>0.84</v>
      </c>
      <c r="P106" s="119"/>
      <c r="Q106" s="101"/>
      <c r="R106" s="101"/>
      <c r="S106" s="101"/>
      <c r="T106" s="101"/>
      <c r="U106" s="101"/>
      <c r="V106" s="101"/>
    </row>
    <row r="107" spans="8:22" ht="15.75" thickBot="1" x14ac:dyDescent="0.3">
      <c r="L107" s="104" t="s">
        <v>274</v>
      </c>
      <c r="M107" s="105">
        <v>2095</v>
      </c>
      <c r="N107" s="106">
        <v>409</v>
      </c>
      <c r="O107" s="106">
        <v>0.77</v>
      </c>
      <c r="P107" s="119"/>
      <c r="Q107" s="101"/>
      <c r="R107" s="101"/>
      <c r="S107" s="101"/>
      <c r="T107" s="101"/>
      <c r="U107" s="101"/>
      <c r="V107" s="101"/>
    </row>
    <row r="108" spans="8:22" ht="15.75" thickBot="1" x14ac:dyDescent="0.3">
      <c r="L108" s="104" t="s">
        <v>282</v>
      </c>
      <c r="M108" s="105">
        <v>1997</v>
      </c>
      <c r="N108" s="106">
        <v>166</v>
      </c>
      <c r="O108" s="106">
        <v>0.85</v>
      </c>
      <c r="P108" s="119"/>
      <c r="Q108" s="101"/>
      <c r="R108" s="101"/>
      <c r="S108" s="101"/>
      <c r="T108" s="101"/>
      <c r="U108" s="101"/>
      <c r="V108" s="101"/>
    </row>
    <row r="109" spans="8:22" ht="15.75" thickBot="1" x14ac:dyDescent="0.3">
      <c r="L109" s="104" t="s">
        <v>289</v>
      </c>
      <c r="M109" s="105">
        <v>3191</v>
      </c>
      <c r="N109" s="106">
        <v>513</v>
      </c>
      <c r="O109" s="106">
        <v>0.88</v>
      </c>
      <c r="P109" s="119"/>
      <c r="Q109" s="101"/>
      <c r="R109" s="101"/>
      <c r="S109" s="101"/>
      <c r="T109" s="101"/>
      <c r="U109" s="101"/>
      <c r="V109" s="101"/>
    </row>
    <row r="110" spans="8:22" ht="15.75" thickBot="1" x14ac:dyDescent="0.3">
      <c r="L110" s="104" t="s">
        <v>294</v>
      </c>
      <c r="M110" s="105">
        <v>2329</v>
      </c>
      <c r="N110" s="106">
        <v>140</v>
      </c>
      <c r="O110" s="106">
        <v>0.71</v>
      </c>
      <c r="P110" s="119"/>
      <c r="Q110" s="101"/>
      <c r="R110" s="101"/>
      <c r="S110" s="101"/>
      <c r="T110" s="101"/>
      <c r="U110" s="101"/>
      <c r="V110" s="101"/>
    </row>
    <row r="111" spans="8:22" ht="15.75" thickBot="1" x14ac:dyDescent="0.3">
      <c r="L111" s="104" t="s">
        <v>299</v>
      </c>
      <c r="M111" s="105">
        <v>2060</v>
      </c>
      <c r="N111" s="106">
        <v>255</v>
      </c>
      <c r="O111" s="106">
        <v>0.84</v>
      </c>
      <c r="P111" s="119"/>
      <c r="Q111" s="101"/>
      <c r="R111" s="101"/>
      <c r="S111" s="101"/>
      <c r="T111" s="101"/>
      <c r="U111" s="101"/>
      <c r="V111" s="101"/>
    </row>
    <row r="112" spans="8:22" ht="15.75" thickBot="1" x14ac:dyDescent="0.3">
      <c r="L112" s="104" t="s">
        <v>303</v>
      </c>
      <c r="M112" s="105">
        <v>1510</v>
      </c>
      <c r="N112" s="106">
        <v>604</v>
      </c>
      <c r="O112" s="106">
        <v>0.84</v>
      </c>
      <c r="P112" s="119"/>
      <c r="Q112" s="101"/>
      <c r="R112" s="101"/>
      <c r="S112" s="101"/>
      <c r="T112" s="101"/>
      <c r="U112" s="101"/>
      <c r="V112" s="101"/>
    </row>
    <row r="113" spans="12:22" ht="15" x14ac:dyDescent="0.25">
      <c r="L113" s="101"/>
      <c r="M113" s="101"/>
      <c r="N113" s="101"/>
      <c r="O113" s="101"/>
      <c r="P113" s="101"/>
      <c r="Q113" s="101"/>
      <c r="R113" s="101"/>
      <c r="S113" s="101"/>
      <c r="T113" s="101"/>
      <c r="U113" s="101"/>
      <c r="V113" s="101"/>
    </row>
    <row r="114" spans="12:22" ht="15" x14ac:dyDescent="0.25">
      <c r="M114" s="108" t="s">
        <v>373</v>
      </c>
      <c r="N114" s="108"/>
      <c r="O114" s="108"/>
      <c r="P114" s="108"/>
      <c r="Q114" s="108" t="s">
        <v>374</v>
      </c>
      <c r="R114" s="108"/>
      <c r="S114" s="108"/>
      <c r="T114" s="109" t="s">
        <v>375</v>
      </c>
      <c r="U114" s="110"/>
      <c r="V114" s="101"/>
    </row>
    <row r="115" spans="12:22" ht="15" x14ac:dyDescent="0.25">
      <c r="L115" s="111" t="s">
        <v>376</v>
      </c>
      <c r="M115" s="111" t="s">
        <v>377</v>
      </c>
      <c r="N115" s="111" t="s">
        <v>378</v>
      </c>
      <c r="O115" s="111" t="s">
        <v>379</v>
      </c>
      <c r="P115" s="111"/>
      <c r="Q115" s="111" t="s">
        <v>377</v>
      </c>
      <c r="R115" s="111" t="s">
        <v>378</v>
      </c>
      <c r="S115" s="111" t="s">
        <v>379</v>
      </c>
      <c r="T115" s="112" t="s">
        <v>380</v>
      </c>
      <c r="U115" s="112" t="s">
        <v>381</v>
      </c>
      <c r="V115" s="101"/>
    </row>
    <row r="116" spans="12:22" ht="15" x14ac:dyDescent="0.25">
      <c r="L116" s="113" t="s">
        <v>382</v>
      </c>
      <c r="M116" s="113">
        <v>11.8</v>
      </c>
      <c r="N116" s="113">
        <v>13.4</v>
      </c>
      <c r="O116" s="4"/>
      <c r="P116" s="4"/>
      <c r="Q116" s="113">
        <v>12.3</v>
      </c>
      <c r="R116" s="168">
        <v>14.5</v>
      </c>
      <c r="S116" s="4"/>
      <c r="T116" s="113">
        <v>0</v>
      </c>
      <c r="U116" s="113">
        <v>5.4199900000000003</v>
      </c>
      <c r="V116" s="101"/>
    </row>
    <row r="117" spans="12:22" ht="15" x14ac:dyDescent="0.25">
      <c r="L117" s="113" t="s">
        <v>383</v>
      </c>
      <c r="M117" s="113">
        <v>11.1</v>
      </c>
      <c r="N117" s="113">
        <v>14.7</v>
      </c>
      <c r="O117" s="4"/>
      <c r="P117" s="4"/>
      <c r="Q117" s="113">
        <v>12.2</v>
      </c>
      <c r="R117" s="113">
        <v>14.8</v>
      </c>
      <c r="S117" s="4"/>
      <c r="T117" s="113">
        <v>5.42</v>
      </c>
      <c r="U117" s="113">
        <v>11.24</v>
      </c>
      <c r="V117" s="101"/>
    </row>
    <row r="118" spans="12:22" ht="15" x14ac:dyDescent="0.25">
      <c r="L118" s="113" t="s">
        <v>384</v>
      </c>
      <c r="M118" s="113">
        <v>10.9</v>
      </c>
      <c r="N118" s="113">
        <v>14.1</v>
      </c>
      <c r="O118" s="4"/>
      <c r="P118" s="4"/>
      <c r="Q118" s="113">
        <v>12.2</v>
      </c>
      <c r="R118" s="113">
        <v>14.8</v>
      </c>
      <c r="S118" s="4"/>
      <c r="T118" s="113">
        <v>11.25</v>
      </c>
      <c r="U118" s="113">
        <v>19.998999999999999</v>
      </c>
      <c r="V118" s="101"/>
    </row>
    <row r="119" spans="12:22" ht="15" x14ac:dyDescent="0.25">
      <c r="L119" s="113" t="s">
        <v>385</v>
      </c>
      <c r="M119" s="113">
        <v>9.9</v>
      </c>
      <c r="N119" s="113">
        <v>13.1</v>
      </c>
      <c r="O119" s="4"/>
      <c r="P119" s="4"/>
      <c r="Q119" s="113">
        <v>10.8</v>
      </c>
      <c r="R119" s="113">
        <v>13.5</v>
      </c>
      <c r="S119" s="4"/>
      <c r="T119" s="113">
        <v>20</v>
      </c>
      <c r="U119" s="114">
        <v>63.3</v>
      </c>
      <c r="V119" s="101"/>
    </row>
    <row r="120" spans="12:22" ht="15" x14ac:dyDescent="0.25">
      <c r="L120" s="114" t="s">
        <v>386</v>
      </c>
      <c r="M120" s="114">
        <v>9.6</v>
      </c>
      <c r="N120" s="114">
        <v>12.4</v>
      </c>
      <c r="O120" s="114"/>
      <c r="P120" s="114"/>
      <c r="Q120" s="114">
        <v>10.4</v>
      </c>
      <c r="R120" s="169">
        <v>13</v>
      </c>
      <c r="S120" s="114"/>
      <c r="T120" s="114">
        <v>63.4</v>
      </c>
      <c r="U120" s="113">
        <v>999999</v>
      </c>
      <c r="V120" s="101"/>
    </row>
    <row r="121" spans="12:22" ht="15" x14ac:dyDescent="0.25">
      <c r="L121" s="113" t="s">
        <v>387</v>
      </c>
      <c r="M121" s="115">
        <v>11.8</v>
      </c>
      <c r="N121" s="115">
        <v>13.4</v>
      </c>
      <c r="O121" s="115">
        <v>7.1</v>
      </c>
      <c r="P121" s="115"/>
      <c r="Q121" s="115">
        <v>12.3</v>
      </c>
      <c r="R121" s="115">
        <v>14.5</v>
      </c>
      <c r="S121" s="115">
        <v>8</v>
      </c>
      <c r="T121" s="113">
        <v>0</v>
      </c>
      <c r="U121" s="113">
        <v>5.4199900000000003</v>
      </c>
      <c r="V121" s="101"/>
    </row>
    <row r="122" spans="12:22" ht="15" x14ac:dyDescent="0.25">
      <c r="L122" s="113" t="s">
        <v>388</v>
      </c>
      <c r="M122" s="115">
        <f>AVERAGE(11,10.8)</f>
        <v>10.9</v>
      </c>
      <c r="N122" s="115">
        <v>14</v>
      </c>
      <c r="O122" s="115">
        <f>3.4*3.412</f>
        <v>11.6008</v>
      </c>
      <c r="P122" s="115"/>
      <c r="Q122" s="115">
        <v>11.3</v>
      </c>
      <c r="R122" s="115">
        <v>14.5</v>
      </c>
      <c r="S122" s="115">
        <v>12</v>
      </c>
      <c r="T122" s="113">
        <v>5.42</v>
      </c>
      <c r="U122" s="113">
        <v>11.24</v>
      </c>
      <c r="V122" s="101"/>
    </row>
    <row r="123" spans="12:22" ht="15" x14ac:dyDescent="0.25">
      <c r="L123" s="113" t="s">
        <v>389</v>
      </c>
      <c r="M123" s="115">
        <f>AVERAGE(10.6,10.4)</f>
        <v>10.5</v>
      </c>
      <c r="N123" s="115">
        <v>13.4</v>
      </c>
      <c r="O123" s="115">
        <f>3.3*3.412</f>
        <v>11.259599999999999</v>
      </c>
      <c r="P123" s="115"/>
      <c r="Q123" s="115">
        <v>10.9</v>
      </c>
      <c r="R123" s="115">
        <v>14</v>
      </c>
      <c r="S123" s="115">
        <v>12</v>
      </c>
      <c r="T123" s="113">
        <v>11.25</v>
      </c>
      <c r="U123" s="113">
        <v>19.9999</v>
      </c>
      <c r="V123" s="101"/>
    </row>
    <row r="124" spans="12:22" ht="15" x14ac:dyDescent="0.25">
      <c r="L124" s="113" t="s">
        <v>390</v>
      </c>
      <c r="M124" s="115">
        <f>AVERAGE(9.5,9.3)</f>
        <v>9.4</v>
      </c>
      <c r="N124" s="115">
        <v>12.4</v>
      </c>
      <c r="O124" s="115">
        <f>3.2*3.412</f>
        <v>10.9184</v>
      </c>
      <c r="P124" s="115"/>
      <c r="Q124" s="115">
        <v>10.3</v>
      </c>
      <c r="R124" s="115">
        <v>13</v>
      </c>
      <c r="S124" s="115">
        <v>12</v>
      </c>
      <c r="T124" s="113">
        <v>20</v>
      </c>
      <c r="U124" s="113">
        <v>999999</v>
      </c>
      <c r="V124" s="101"/>
    </row>
    <row r="125" spans="12:22" ht="15" x14ac:dyDescent="0.25">
      <c r="L125" s="101"/>
      <c r="M125" s="101"/>
      <c r="N125" s="101"/>
      <c r="O125" s="101"/>
      <c r="P125" s="101"/>
      <c r="Q125" s="101"/>
      <c r="R125" s="101"/>
      <c r="S125" s="101"/>
      <c r="T125" s="101"/>
      <c r="U125" s="101"/>
      <c r="V125" s="101"/>
    </row>
    <row r="126" spans="12:22" ht="15" x14ac:dyDescent="0.25">
      <c r="L126" s="329" t="s">
        <v>391</v>
      </c>
      <c r="M126" s="329"/>
      <c r="N126" s="329"/>
      <c r="O126" s="329"/>
      <c r="P126" s="329"/>
      <c r="Q126" s="329"/>
      <c r="R126" s="329"/>
      <c r="S126" s="329"/>
      <c r="T126" s="101"/>
      <c r="U126" s="101"/>
      <c r="V126" s="101"/>
    </row>
    <row r="127" spans="12:22" ht="15" x14ac:dyDescent="0.25">
      <c r="L127" s="330"/>
      <c r="M127" s="332" t="s">
        <v>392</v>
      </c>
      <c r="N127" s="332" t="s">
        <v>184</v>
      </c>
      <c r="O127" s="334" t="s">
        <v>393</v>
      </c>
      <c r="P127" s="335"/>
      <c r="Q127" s="334" t="s">
        <v>394</v>
      </c>
      <c r="R127" s="335"/>
      <c r="S127" s="146"/>
      <c r="T127" s="101"/>
      <c r="U127" s="101"/>
      <c r="V127" s="101"/>
    </row>
    <row r="128" spans="12:22" ht="15" x14ac:dyDescent="0.25">
      <c r="L128" s="331"/>
      <c r="M128" s="333"/>
      <c r="N128" s="333"/>
      <c r="O128" s="179"/>
      <c r="P128" s="179"/>
      <c r="Q128" s="179"/>
      <c r="R128" s="179"/>
      <c r="S128" s="146"/>
      <c r="T128" s="101"/>
      <c r="U128" s="101"/>
      <c r="V128" s="101"/>
    </row>
    <row r="129" spans="12:22" ht="15" x14ac:dyDescent="0.25">
      <c r="L129" s="315" t="s">
        <v>395</v>
      </c>
      <c r="M129" s="180" t="s">
        <v>396</v>
      </c>
      <c r="N129" s="180" t="s">
        <v>95</v>
      </c>
      <c r="O129" s="180" t="s">
        <v>397</v>
      </c>
      <c r="P129" s="180" t="s">
        <v>398</v>
      </c>
      <c r="Q129" s="181" t="s">
        <v>399</v>
      </c>
      <c r="R129" s="181" t="s">
        <v>399</v>
      </c>
      <c r="S129" s="146"/>
      <c r="T129" s="101"/>
      <c r="U129" s="101"/>
      <c r="V129" s="101"/>
    </row>
    <row r="130" spans="12:22" ht="15" x14ac:dyDescent="0.25">
      <c r="L130" s="317"/>
      <c r="M130" s="180" t="s">
        <v>400</v>
      </c>
      <c r="N130" s="180" t="s">
        <v>95</v>
      </c>
      <c r="O130" s="180" t="s">
        <v>401</v>
      </c>
      <c r="P130" s="180" t="s">
        <v>402</v>
      </c>
      <c r="Q130" s="181" t="s">
        <v>399</v>
      </c>
      <c r="R130" s="181" t="s">
        <v>399</v>
      </c>
      <c r="S130" s="146"/>
      <c r="T130" s="101"/>
      <c r="U130" s="101"/>
      <c r="V130" s="101"/>
    </row>
    <row r="131" spans="12:22" ht="15" x14ac:dyDescent="0.25">
      <c r="L131" s="181" t="s">
        <v>403</v>
      </c>
      <c r="M131" s="181" t="s">
        <v>404</v>
      </c>
      <c r="N131" s="181" t="s">
        <v>95</v>
      </c>
      <c r="O131" s="323" t="s">
        <v>405</v>
      </c>
      <c r="P131" s="324"/>
      <c r="Q131" s="324"/>
      <c r="R131" s="325"/>
      <c r="S131" s="152"/>
      <c r="T131" s="101"/>
      <c r="U131" s="101"/>
      <c r="V131" s="101"/>
    </row>
    <row r="132" spans="12:22" ht="30" x14ac:dyDescent="0.25">
      <c r="L132" s="182" t="s">
        <v>406</v>
      </c>
      <c r="M132" s="181" t="s">
        <v>404</v>
      </c>
      <c r="N132" s="181" t="s">
        <v>407</v>
      </c>
      <c r="O132" s="326" t="s">
        <v>408</v>
      </c>
      <c r="P132" s="327"/>
      <c r="Q132" s="327"/>
      <c r="R132" s="328"/>
      <c r="S132" s="152"/>
      <c r="T132" s="101"/>
      <c r="U132" s="101"/>
      <c r="V132" s="101"/>
    </row>
    <row r="133" spans="12:22" ht="15" x14ac:dyDescent="0.25">
      <c r="L133" s="315" t="s">
        <v>409</v>
      </c>
      <c r="M133" s="180" t="s">
        <v>410</v>
      </c>
      <c r="N133" s="180" t="s">
        <v>407</v>
      </c>
      <c r="O133" s="180" t="s">
        <v>411</v>
      </c>
      <c r="P133" s="180" t="s">
        <v>412</v>
      </c>
      <c r="Q133" s="181" t="s">
        <v>413</v>
      </c>
      <c r="R133" s="181" t="s">
        <v>414</v>
      </c>
      <c r="S133" s="146"/>
      <c r="T133" s="101"/>
      <c r="U133" s="101"/>
      <c r="V133" s="101"/>
    </row>
    <row r="134" spans="12:22" ht="30" x14ac:dyDescent="0.25">
      <c r="L134" s="316"/>
      <c r="M134" s="180" t="s">
        <v>415</v>
      </c>
      <c r="N134" s="180" t="s">
        <v>407</v>
      </c>
      <c r="O134" s="180" t="s">
        <v>416</v>
      </c>
      <c r="P134" s="180" t="s">
        <v>417</v>
      </c>
      <c r="Q134" s="181" t="s">
        <v>418</v>
      </c>
      <c r="R134" s="181" t="s">
        <v>419</v>
      </c>
      <c r="S134" s="146"/>
      <c r="T134" s="101"/>
      <c r="U134" s="101"/>
      <c r="V134" s="101"/>
    </row>
    <row r="135" spans="12:22" ht="30" x14ac:dyDescent="0.25">
      <c r="L135" s="316"/>
      <c r="M135" s="180" t="s">
        <v>420</v>
      </c>
      <c r="N135" s="180" t="s">
        <v>407</v>
      </c>
      <c r="O135" s="180" t="s">
        <v>421</v>
      </c>
      <c r="P135" s="180" t="s">
        <v>422</v>
      </c>
      <c r="Q135" s="181" t="s">
        <v>423</v>
      </c>
      <c r="R135" s="181" t="s">
        <v>424</v>
      </c>
      <c r="S135" s="146"/>
      <c r="T135" s="101"/>
      <c r="U135" s="101"/>
      <c r="V135" s="101"/>
    </row>
    <row r="136" spans="12:22" ht="15" x14ac:dyDescent="0.25">
      <c r="L136" s="317"/>
      <c r="M136" s="180" t="s">
        <v>425</v>
      </c>
      <c r="N136" s="180" t="s">
        <v>407</v>
      </c>
      <c r="O136" s="180" t="s">
        <v>426</v>
      </c>
      <c r="P136" s="180" t="s">
        <v>424</v>
      </c>
      <c r="Q136" s="181" t="s">
        <v>427</v>
      </c>
      <c r="R136" s="181" t="s">
        <v>428</v>
      </c>
      <c r="S136" s="156"/>
      <c r="T136" s="101"/>
      <c r="U136" s="101"/>
      <c r="V136" s="101"/>
    </row>
    <row r="137" spans="12:22" ht="15" x14ac:dyDescent="0.25">
      <c r="L137" s="318" t="s">
        <v>429</v>
      </c>
      <c r="M137" s="180" t="s">
        <v>396</v>
      </c>
      <c r="N137" s="180" t="s">
        <v>407</v>
      </c>
      <c r="O137" s="315" t="s">
        <v>430</v>
      </c>
      <c r="P137" s="315" t="s">
        <v>431</v>
      </c>
      <c r="Q137" s="313" t="s">
        <v>427</v>
      </c>
      <c r="R137" s="313" t="s">
        <v>432</v>
      </c>
      <c r="S137" s="146"/>
      <c r="T137" s="101"/>
      <c r="U137" s="101"/>
      <c r="V137" s="101"/>
    </row>
    <row r="138" spans="12:22" ht="30" x14ac:dyDescent="0.25">
      <c r="L138" s="319"/>
      <c r="M138" s="180" t="s">
        <v>420</v>
      </c>
      <c r="N138" s="180" t="s">
        <v>407</v>
      </c>
      <c r="O138" s="317"/>
      <c r="P138" s="317"/>
      <c r="Q138" s="314"/>
      <c r="R138" s="314"/>
      <c r="S138" s="146"/>
      <c r="T138" s="101"/>
      <c r="U138" s="101"/>
      <c r="V138" s="101"/>
    </row>
    <row r="139" spans="12:22" ht="30" x14ac:dyDescent="0.25">
      <c r="L139" s="319"/>
      <c r="M139" s="180" t="s">
        <v>433</v>
      </c>
      <c r="N139" s="180" t="s">
        <v>407</v>
      </c>
      <c r="O139" s="180" t="s">
        <v>434</v>
      </c>
      <c r="P139" s="180" t="s">
        <v>435</v>
      </c>
      <c r="Q139" s="181" t="s">
        <v>414</v>
      </c>
      <c r="R139" s="181" t="s">
        <v>436</v>
      </c>
      <c r="S139" s="146"/>
      <c r="T139" s="101"/>
      <c r="U139" s="101"/>
      <c r="V139" s="101"/>
    </row>
    <row r="140" spans="12:22" ht="15" x14ac:dyDescent="0.25">
      <c r="L140" s="320"/>
      <c r="M140" s="180" t="s">
        <v>437</v>
      </c>
      <c r="N140" s="180" t="s">
        <v>407</v>
      </c>
      <c r="O140" s="180" t="s">
        <v>438</v>
      </c>
      <c r="P140" s="180" t="s">
        <v>439</v>
      </c>
      <c r="Q140" s="181" t="s">
        <v>440</v>
      </c>
      <c r="R140" s="181" t="s">
        <v>436</v>
      </c>
      <c r="S140" s="156"/>
      <c r="T140" s="101"/>
      <c r="U140" s="101"/>
      <c r="V140" s="101"/>
    </row>
    <row r="141" spans="12:22" ht="15" x14ac:dyDescent="0.25">
      <c r="L141" s="159"/>
      <c r="M141" s="160"/>
      <c r="N141" s="160"/>
      <c r="O141" s="101"/>
      <c r="P141" s="101"/>
      <c r="Q141" s="101"/>
      <c r="R141" s="101"/>
      <c r="S141" s="101"/>
      <c r="T141" s="101"/>
      <c r="U141" s="101"/>
      <c r="V141" s="101"/>
    </row>
    <row r="142" spans="12:22" ht="15" x14ac:dyDescent="0.25">
      <c r="L142" s="159"/>
      <c r="M142" s="160"/>
      <c r="N142" s="160"/>
      <c r="O142" s="101"/>
      <c r="P142" s="101"/>
      <c r="Q142" s="101"/>
      <c r="R142" s="101"/>
      <c r="S142" s="101"/>
      <c r="T142" s="101"/>
      <c r="U142" s="101"/>
      <c r="V142" s="101"/>
    </row>
    <row r="143" spans="12:22" ht="15" x14ac:dyDescent="0.25">
      <c r="L143" s="159"/>
      <c r="M143" s="160"/>
      <c r="N143" s="160"/>
      <c r="O143" s="101"/>
      <c r="P143" s="101"/>
      <c r="Q143" s="101"/>
      <c r="R143" s="101"/>
      <c r="S143" s="101"/>
      <c r="T143" s="101"/>
      <c r="U143" s="101"/>
      <c r="V143" s="101"/>
    </row>
    <row r="144" spans="12:22" ht="15" x14ac:dyDescent="0.25">
      <c r="L144" s="159"/>
      <c r="M144" s="160"/>
      <c r="N144" s="160"/>
      <c r="O144" s="101"/>
      <c r="P144" s="101"/>
      <c r="Q144" s="101"/>
      <c r="R144" s="101"/>
      <c r="S144" s="101"/>
      <c r="T144" s="101"/>
      <c r="U144" s="101"/>
      <c r="V144" s="101"/>
    </row>
    <row r="145" spans="12:22" ht="15" x14ac:dyDescent="0.25">
      <c r="L145" s="159"/>
      <c r="M145" s="160"/>
      <c r="N145" s="160"/>
      <c r="O145" s="101"/>
      <c r="P145" s="101"/>
      <c r="Q145" s="101"/>
      <c r="R145" s="101"/>
      <c r="S145" s="101"/>
      <c r="T145" s="101"/>
      <c r="U145" s="101"/>
      <c r="V145" s="101"/>
    </row>
    <row r="146" spans="12:22" ht="15" x14ac:dyDescent="0.25">
      <c r="L146" s="159"/>
      <c r="M146" s="160"/>
      <c r="N146" s="160"/>
      <c r="O146" s="101"/>
      <c r="P146" s="101"/>
      <c r="Q146" s="101"/>
      <c r="R146" s="101"/>
      <c r="S146" s="101"/>
      <c r="T146" s="101"/>
      <c r="U146" s="101"/>
      <c r="V146" s="101"/>
    </row>
    <row r="147" spans="12:22" ht="15" x14ac:dyDescent="0.25">
      <c r="L147" s="159"/>
      <c r="M147" s="160"/>
      <c r="N147" s="160"/>
      <c r="O147" s="101"/>
      <c r="P147" s="101"/>
      <c r="Q147" s="101"/>
      <c r="R147" s="101"/>
      <c r="S147" s="101"/>
      <c r="T147" s="101"/>
      <c r="U147" s="101"/>
      <c r="V147" s="101"/>
    </row>
    <row r="148" spans="12:22" ht="15" x14ac:dyDescent="0.25">
      <c r="L148" s="159"/>
      <c r="M148" s="160"/>
      <c r="N148" s="160"/>
      <c r="O148" s="101"/>
      <c r="P148" s="101"/>
      <c r="Q148" s="101"/>
      <c r="R148" s="101"/>
      <c r="S148" s="101"/>
      <c r="T148" s="101"/>
      <c r="U148" s="101"/>
      <c r="V148" s="101"/>
    </row>
    <row r="149" spans="12:22" ht="15" x14ac:dyDescent="0.25">
      <c r="L149" s="159"/>
      <c r="M149" s="160"/>
      <c r="N149" s="160"/>
      <c r="O149" s="101"/>
      <c r="P149" s="101"/>
      <c r="Q149" s="101"/>
      <c r="R149" s="101"/>
      <c r="S149" s="101"/>
      <c r="T149" s="101"/>
      <c r="U149" s="101"/>
      <c r="V149" s="101"/>
    </row>
    <row r="150" spans="12:22" ht="15" x14ac:dyDescent="0.25">
      <c r="L150" s="159"/>
      <c r="M150" s="160"/>
      <c r="N150" s="160"/>
      <c r="O150" s="101"/>
      <c r="P150" s="101"/>
      <c r="Q150" s="101"/>
      <c r="R150" s="101"/>
      <c r="S150" s="101"/>
      <c r="T150" s="101"/>
      <c r="U150" s="101"/>
      <c r="V150" s="101"/>
    </row>
    <row r="151" spans="12:22" ht="15" x14ac:dyDescent="0.25">
      <c r="L151" s="159"/>
      <c r="M151" s="160"/>
      <c r="N151" s="160"/>
      <c r="O151" s="101"/>
      <c r="P151" s="101"/>
      <c r="Q151" s="101"/>
      <c r="R151" s="101"/>
      <c r="S151" s="101"/>
      <c r="T151" s="101"/>
      <c r="U151" s="101"/>
      <c r="V151" s="101"/>
    </row>
    <row r="152" spans="12:22" ht="15" x14ac:dyDescent="0.25">
      <c r="L152" s="101"/>
      <c r="M152" s="101"/>
      <c r="N152" s="101"/>
      <c r="O152" s="101"/>
      <c r="P152" s="101"/>
      <c r="Q152" s="101"/>
      <c r="R152" s="101"/>
      <c r="S152" s="101"/>
      <c r="T152" s="101"/>
      <c r="U152" s="101"/>
      <c r="V152" s="101"/>
    </row>
    <row r="153" spans="12:22" ht="15" x14ac:dyDescent="0.25">
      <c r="L153" s="100"/>
      <c r="N153" s="161"/>
      <c r="O153" s="161"/>
      <c r="P153" s="161"/>
      <c r="Q153" s="101"/>
      <c r="R153" s="161"/>
      <c r="S153" s="161"/>
      <c r="T153" s="101"/>
      <c r="U153" s="101"/>
      <c r="V153" s="101"/>
    </row>
    <row r="154" spans="12:22" ht="15" x14ac:dyDescent="0.2">
      <c r="L154" s="161"/>
      <c r="M154" s="161"/>
      <c r="N154" s="167"/>
      <c r="O154" s="167"/>
      <c r="P154" s="167"/>
      <c r="Q154" s="167"/>
      <c r="R154" s="167"/>
      <c r="S154" s="167"/>
      <c r="T154" s="167"/>
      <c r="U154" s="162"/>
      <c r="V154" s="162"/>
    </row>
    <row r="155" spans="12:22" ht="15" x14ac:dyDescent="0.2">
      <c r="L155" s="161"/>
      <c r="M155" s="161"/>
      <c r="N155" s="118"/>
      <c r="O155" s="118"/>
      <c r="P155" s="118"/>
      <c r="Q155" s="118"/>
      <c r="R155" s="118"/>
      <c r="S155" s="118"/>
      <c r="T155" s="118"/>
      <c r="U155" s="163"/>
      <c r="V155" s="163"/>
    </row>
    <row r="156" spans="12:22" ht="15" x14ac:dyDescent="0.25">
      <c r="L156" s="119"/>
      <c r="M156" s="161"/>
      <c r="N156" s="3"/>
      <c r="O156" s="3"/>
      <c r="P156" s="3"/>
      <c r="Q156" s="121"/>
      <c r="R156" s="3"/>
      <c r="S156" s="3"/>
      <c r="T156" s="121"/>
      <c r="U156" s="3"/>
      <c r="V156" s="3"/>
    </row>
    <row r="157" spans="12:22" ht="15" x14ac:dyDescent="0.25">
      <c r="L157" s="119"/>
      <c r="M157" s="161"/>
      <c r="N157" s="101"/>
      <c r="O157" s="101"/>
      <c r="P157" s="101"/>
      <c r="Q157" s="121"/>
      <c r="R157" s="101"/>
      <c r="S157" s="101"/>
      <c r="T157" s="121"/>
      <c r="U157" s="3"/>
      <c r="V157" s="3"/>
    </row>
    <row r="158" spans="12:22" ht="15" x14ac:dyDescent="0.25">
      <c r="L158" s="119"/>
      <c r="M158" s="161"/>
      <c r="N158" s="3"/>
      <c r="O158" s="3"/>
      <c r="P158" s="3"/>
      <c r="Q158" s="121"/>
      <c r="R158" s="3"/>
      <c r="S158" s="3"/>
      <c r="T158" s="121"/>
      <c r="U158" s="3"/>
      <c r="V158" s="3"/>
    </row>
    <row r="159" spans="12:22" ht="15" x14ac:dyDescent="0.25">
      <c r="L159" s="119"/>
      <c r="M159" s="161"/>
      <c r="N159" s="101"/>
      <c r="O159" s="101"/>
      <c r="P159" s="101"/>
      <c r="Q159" s="121"/>
      <c r="R159" s="101"/>
      <c r="S159" s="101"/>
      <c r="T159" s="121"/>
      <c r="U159" s="3"/>
      <c r="V159" s="3"/>
    </row>
    <row r="160" spans="12:22" ht="15" x14ac:dyDescent="0.25">
      <c r="L160" s="119"/>
      <c r="M160" s="161"/>
      <c r="N160" s="3"/>
      <c r="O160" s="3"/>
      <c r="P160" s="3"/>
      <c r="Q160" s="121"/>
      <c r="R160" s="3"/>
      <c r="S160" s="3"/>
      <c r="T160" s="121"/>
      <c r="U160" s="3"/>
      <c r="V160" s="3"/>
    </row>
    <row r="161" spans="12:22" ht="15" x14ac:dyDescent="0.25">
      <c r="L161" s="119"/>
      <c r="M161" s="161"/>
      <c r="N161" s="101"/>
      <c r="O161" s="101"/>
      <c r="P161" s="101"/>
      <c r="Q161" s="121"/>
      <c r="R161" s="101"/>
      <c r="S161" s="101"/>
      <c r="T161" s="121"/>
      <c r="U161" s="3"/>
      <c r="V161" s="3"/>
    </row>
    <row r="162" spans="12:22" ht="15" x14ac:dyDescent="0.25">
      <c r="L162" s="119"/>
      <c r="M162" s="161"/>
      <c r="N162" s="3"/>
      <c r="O162" s="3"/>
      <c r="P162" s="3"/>
      <c r="Q162" s="121"/>
      <c r="R162" s="3"/>
      <c r="S162" s="3"/>
      <c r="T162" s="121"/>
      <c r="U162" s="3"/>
      <c r="V162" s="3"/>
    </row>
    <row r="163" spans="12:22" ht="15" x14ac:dyDescent="0.25">
      <c r="L163" s="119"/>
      <c r="M163" s="161"/>
      <c r="N163" s="101"/>
      <c r="O163" s="101"/>
      <c r="P163" s="101"/>
      <c r="Q163" s="121"/>
      <c r="R163" s="101"/>
      <c r="S163" s="101"/>
      <c r="T163" s="121"/>
      <c r="U163" s="3"/>
      <c r="V163" s="3"/>
    </row>
    <row r="164" spans="12:22" ht="15" x14ac:dyDescent="0.25">
      <c r="L164" s="119"/>
      <c r="M164" s="161"/>
      <c r="N164" s="3"/>
      <c r="O164" s="3"/>
      <c r="P164" s="3"/>
      <c r="Q164" s="121"/>
      <c r="R164" s="3"/>
      <c r="S164" s="3"/>
      <c r="T164" s="121"/>
      <c r="U164" s="3"/>
      <c r="V164" s="3"/>
    </row>
    <row r="165" spans="12:22" ht="15" x14ac:dyDescent="0.25">
      <c r="L165" s="119"/>
      <c r="M165" s="161"/>
      <c r="N165" s="101"/>
      <c r="O165" s="101"/>
      <c r="P165" s="101"/>
      <c r="Q165" s="121"/>
      <c r="R165" s="101"/>
      <c r="S165" s="101"/>
      <c r="T165" s="121"/>
      <c r="U165" s="3"/>
      <c r="V165" s="3"/>
    </row>
    <row r="166" spans="12:22" ht="15" x14ac:dyDescent="0.25">
      <c r="L166" s="119"/>
      <c r="M166" s="161"/>
      <c r="N166" s="3"/>
      <c r="O166" s="3"/>
      <c r="P166" s="3"/>
      <c r="Q166" s="121"/>
      <c r="R166" s="3"/>
      <c r="S166" s="3"/>
      <c r="T166" s="121"/>
      <c r="U166" s="3"/>
      <c r="V166" s="3"/>
    </row>
    <row r="167" spans="12:22" ht="15" x14ac:dyDescent="0.25">
      <c r="L167" s="119"/>
      <c r="M167" s="161"/>
      <c r="N167" s="101"/>
      <c r="O167" s="101"/>
      <c r="P167" s="101"/>
      <c r="Q167" s="121"/>
      <c r="R167" s="101"/>
      <c r="S167" s="101"/>
      <c r="T167" s="121"/>
      <c r="U167" s="3"/>
      <c r="V167" s="3"/>
    </row>
    <row r="168" spans="12:22" ht="15" x14ac:dyDescent="0.25">
      <c r="L168" s="119"/>
      <c r="M168" s="161"/>
      <c r="N168" s="3"/>
      <c r="O168" s="3"/>
      <c r="P168" s="3"/>
      <c r="Q168" s="121"/>
      <c r="R168" s="3"/>
      <c r="S168" s="3"/>
      <c r="T168" s="121"/>
      <c r="U168" s="3"/>
      <c r="V168" s="3"/>
    </row>
    <row r="169" spans="12:22" ht="15" x14ac:dyDescent="0.25">
      <c r="L169" s="119"/>
      <c r="M169" s="161"/>
      <c r="N169" s="101"/>
      <c r="O169" s="101"/>
      <c r="P169" s="101"/>
      <c r="Q169" s="121"/>
      <c r="R169" s="101"/>
      <c r="S169" s="101"/>
      <c r="T169" s="121"/>
      <c r="U169" s="3"/>
      <c r="V169" s="3"/>
    </row>
    <row r="170" spans="12:22" ht="15" x14ac:dyDescent="0.25">
      <c r="L170" s="119"/>
      <c r="M170" s="161"/>
      <c r="N170" s="3"/>
      <c r="O170" s="3"/>
      <c r="P170" s="3"/>
      <c r="Q170" s="121"/>
      <c r="R170" s="3"/>
      <c r="S170" s="3"/>
      <c r="T170" s="121"/>
      <c r="U170" s="3"/>
      <c r="V170" s="3"/>
    </row>
    <row r="171" spans="12:22" ht="15" x14ac:dyDescent="0.25">
      <c r="L171" s="119"/>
      <c r="M171" s="161"/>
      <c r="N171" s="101"/>
      <c r="O171" s="101"/>
      <c r="P171" s="101"/>
      <c r="Q171" s="121"/>
      <c r="R171" s="101"/>
      <c r="S171" s="101"/>
      <c r="T171" s="121"/>
      <c r="U171" s="3"/>
      <c r="V171" s="3"/>
    </row>
    <row r="172" spans="12:22" ht="15" x14ac:dyDescent="0.25">
      <c r="L172" s="119"/>
      <c r="M172" s="161"/>
      <c r="N172" s="3"/>
      <c r="O172" s="3"/>
      <c r="P172" s="3"/>
      <c r="Q172" s="121"/>
      <c r="R172" s="3"/>
      <c r="S172" s="3"/>
      <c r="T172" s="121"/>
      <c r="U172" s="3"/>
      <c r="V172" s="3"/>
    </row>
    <row r="173" spans="12:22" ht="15" x14ac:dyDescent="0.25">
      <c r="L173" s="119"/>
      <c r="M173" s="161"/>
      <c r="N173" s="101"/>
      <c r="O173" s="101"/>
      <c r="P173" s="101"/>
      <c r="Q173" s="121"/>
      <c r="R173" s="101"/>
      <c r="S173" s="101"/>
      <c r="T173" s="121"/>
      <c r="U173" s="3"/>
      <c r="V173" s="3"/>
    </row>
    <row r="174" spans="12:22" ht="15" x14ac:dyDescent="0.25">
      <c r="L174" s="119"/>
      <c r="M174" s="161"/>
      <c r="N174" s="3"/>
      <c r="O174" s="3"/>
      <c r="P174" s="3"/>
      <c r="Q174" s="121"/>
      <c r="R174" s="3"/>
      <c r="S174" s="3"/>
      <c r="T174" s="121"/>
      <c r="U174" s="3"/>
      <c r="V174" s="3"/>
    </row>
    <row r="175" spans="12:22" ht="15" x14ac:dyDescent="0.25">
      <c r="L175" s="119"/>
      <c r="M175" s="161"/>
      <c r="N175" s="101"/>
      <c r="O175" s="101"/>
      <c r="P175" s="101"/>
      <c r="Q175" s="101"/>
      <c r="R175" s="101"/>
      <c r="S175" s="101"/>
      <c r="T175" s="101"/>
      <c r="U175" s="3"/>
      <c r="V175" s="3"/>
    </row>
    <row r="176" spans="12:22" ht="15" x14ac:dyDescent="0.25">
      <c r="S176" s="101"/>
      <c r="T176" s="101"/>
      <c r="U176" s="101"/>
      <c r="V176" s="101"/>
    </row>
    <row r="177" spans="12:22" ht="15" x14ac:dyDescent="0.25">
      <c r="L177" s="167"/>
      <c r="M177" s="167"/>
      <c r="N177" s="167"/>
      <c r="O177" s="167"/>
      <c r="P177" s="167"/>
      <c r="Q177" s="167"/>
      <c r="R177" s="167"/>
      <c r="S177" s="167"/>
      <c r="T177" s="167"/>
      <c r="U177" s="101"/>
      <c r="V177" s="101"/>
    </row>
    <row r="178" spans="12:22" ht="15" x14ac:dyDescent="0.25">
      <c r="L178" s="167"/>
      <c r="M178" s="167"/>
      <c r="N178" s="118"/>
      <c r="O178" s="118"/>
      <c r="P178" s="163"/>
      <c r="Q178" s="118"/>
      <c r="R178" s="118"/>
      <c r="S178" s="163"/>
      <c r="T178" s="163"/>
      <c r="U178" s="101"/>
      <c r="V178" s="101"/>
    </row>
    <row r="179" spans="12:22" ht="15" x14ac:dyDescent="0.25">
      <c r="L179" s="161"/>
      <c r="M179" s="161"/>
      <c r="N179" s="3"/>
      <c r="O179" s="164"/>
      <c r="P179" s="164"/>
      <c r="Q179" s="3"/>
      <c r="R179" s="165"/>
      <c r="S179" s="3"/>
      <c r="T179" s="3"/>
      <c r="U179" s="101"/>
      <c r="V179" s="101"/>
    </row>
    <row r="180" spans="12:22" ht="15" x14ac:dyDescent="0.25">
      <c r="L180" s="161"/>
      <c r="M180" s="161"/>
      <c r="N180" s="3"/>
      <c r="O180" s="101"/>
      <c r="P180" s="101"/>
      <c r="Q180" s="3"/>
      <c r="R180" s="166"/>
      <c r="S180" s="3"/>
      <c r="T180" s="3"/>
      <c r="U180" s="101"/>
      <c r="V180" s="101"/>
    </row>
    <row r="181" spans="12:22" ht="15" x14ac:dyDescent="0.25">
      <c r="L181" s="161"/>
      <c r="M181" s="161"/>
      <c r="N181" s="3"/>
      <c r="O181" s="101"/>
      <c r="P181" s="101"/>
      <c r="Q181" s="3"/>
      <c r="R181" s="166"/>
      <c r="S181" s="3"/>
      <c r="T181" s="3"/>
      <c r="U181" s="101"/>
      <c r="V181" s="101"/>
    </row>
    <row r="182" spans="12:22" ht="15" x14ac:dyDescent="0.25">
      <c r="L182" s="161"/>
      <c r="M182" s="161"/>
      <c r="N182" s="3"/>
      <c r="O182" s="101"/>
      <c r="P182" s="101"/>
      <c r="Q182" s="3"/>
      <c r="R182" s="166"/>
      <c r="S182" s="3"/>
      <c r="T182" s="3"/>
      <c r="U182" s="101"/>
      <c r="V182" s="101"/>
    </row>
    <row r="183" spans="12:22" ht="15" x14ac:dyDescent="0.25">
      <c r="L183" s="161"/>
      <c r="M183" s="161"/>
      <c r="N183" s="3"/>
      <c r="O183" s="164"/>
      <c r="P183" s="164"/>
      <c r="Q183" s="3"/>
      <c r="R183" s="165"/>
      <c r="S183" s="3"/>
      <c r="T183" s="3"/>
      <c r="U183" s="101"/>
      <c r="V183" s="101"/>
    </row>
    <row r="184" spans="12:22" ht="15" x14ac:dyDescent="0.25">
      <c r="L184" s="161"/>
      <c r="M184" s="161"/>
      <c r="N184" s="3"/>
      <c r="O184" s="101"/>
      <c r="P184" s="101"/>
      <c r="Q184" s="3"/>
      <c r="R184" s="166"/>
      <c r="S184" s="3"/>
      <c r="T184" s="3"/>
      <c r="U184" s="101"/>
      <c r="V184" s="101"/>
    </row>
    <row r="185" spans="12:22" ht="15" x14ac:dyDescent="0.25">
      <c r="L185" s="161"/>
      <c r="M185" s="161"/>
      <c r="N185" s="3"/>
      <c r="O185" s="101"/>
      <c r="P185" s="101"/>
      <c r="Q185" s="3"/>
      <c r="R185" s="166"/>
      <c r="S185" s="3"/>
      <c r="T185" s="3"/>
      <c r="U185" s="101"/>
      <c r="V185" s="101"/>
    </row>
    <row r="186" spans="12:22" ht="15" x14ac:dyDescent="0.25">
      <c r="L186" s="161"/>
      <c r="M186" s="161"/>
      <c r="N186" s="3"/>
      <c r="O186" s="101"/>
      <c r="P186" s="101"/>
      <c r="Q186" s="3"/>
      <c r="R186" s="166"/>
      <c r="S186" s="3"/>
      <c r="T186" s="3"/>
      <c r="U186" s="101"/>
      <c r="V186" s="101"/>
    </row>
    <row r="187" spans="12:22" ht="15" x14ac:dyDescent="0.25">
      <c r="L187" s="161"/>
      <c r="M187" s="161"/>
      <c r="N187" s="3"/>
      <c r="O187" s="164"/>
      <c r="P187" s="164"/>
      <c r="Q187" s="3"/>
      <c r="R187" s="165"/>
      <c r="S187" s="3"/>
      <c r="T187" s="3"/>
      <c r="U187" s="101"/>
      <c r="V187" s="101"/>
    </row>
    <row r="188" spans="12:22" ht="15" x14ac:dyDescent="0.25">
      <c r="L188" s="161"/>
      <c r="M188" s="161"/>
      <c r="N188" s="3"/>
      <c r="O188" s="101"/>
      <c r="P188" s="101"/>
      <c r="Q188" s="3"/>
      <c r="R188" s="166"/>
      <c r="S188" s="3"/>
      <c r="T188" s="3"/>
      <c r="U188" s="101"/>
      <c r="V188" s="101"/>
    </row>
    <row r="189" spans="12:22" ht="15" x14ac:dyDescent="0.25">
      <c r="L189" s="161"/>
      <c r="M189" s="161"/>
      <c r="N189" s="3"/>
      <c r="O189" s="101"/>
      <c r="P189" s="101"/>
      <c r="Q189" s="3"/>
      <c r="R189" s="166"/>
      <c r="S189" s="3"/>
      <c r="T189" s="3"/>
      <c r="U189" s="101"/>
      <c r="V189" s="101"/>
    </row>
    <row r="190" spans="12:22" ht="15" x14ac:dyDescent="0.25">
      <c r="L190" s="161"/>
      <c r="M190" s="161"/>
      <c r="N190" s="3"/>
      <c r="O190" s="101"/>
      <c r="P190" s="101"/>
      <c r="Q190" s="3"/>
      <c r="R190" s="166"/>
      <c r="S190" s="3"/>
      <c r="T190" s="3"/>
      <c r="U190" s="101"/>
      <c r="V190" s="101"/>
    </row>
    <row r="191" spans="12:22" ht="15" x14ac:dyDescent="0.25">
      <c r="L191" s="161"/>
      <c r="M191" s="161"/>
      <c r="N191" s="3"/>
      <c r="O191" s="164"/>
      <c r="P191" s="164"/>
      <c r="Q191" s="3"/>
      <c r="R191" s="165"/>
      <c r="S191" s="3"/>
      <c r="T191" s="3"/>
      <c r="U191" s="101"/>
      <c r="V191" s="101"/>
    </row>
    <row r="192" spans="12:22" ht="15" x14ac:dyDescent="0.25">
      <c r="L192" s="161"/>
      <c r="M192" s="161"/>
      <c r="N192" s="3"/>
      <c r="O192" s="101"/>
      <c r="P192" s="101"/>
      <c r="Q192" s="3"/>
      <c r="R192" s="166"/>
      <c r="S192" s="3"/>
      <c r="T192" s="3"/>
      <c r="U192" s="101"/>
      <c r="V192" s="101"/>
    </row>
    <row r="193" spans="12:22" ht="15" x14ac:dyDescent="0.25">
      <c r="L193" s="161"/>
      <c r="M193" s="161"/>
      <c r="N193" s="3"/>
      <c r="O193" s="101"/>
      <c r="P193" s="101"/>
      <c r="Q193" s="3"/>
      <c r="R193" s="166"/>
      <c r="S193" s="3"/>
      <c r="T193" s="3"/>
      <c r="U193" s="101"/>
      <c r="V193" s="101"/>
    </row>
    <row r="194" spans="12:22" ht="15" x14ac:dyDescent="0.25">
      <c r="L194" s="161"/>
      <c r="M194" s="161"/>
      <c r="N194" s="3"/>
      <c r="O194" s="101"/>
      <c r="P194" s="101"/>
      <c r="Q194" s="3"/>
      <c r="R194" s="166"/>
      <c r="S194" s="3"/>
      <c r="T194" s="3"/>
      <c r="U194" s="101"/>
      <c r="V194" s="101"/>
    </row>
    <row r="195" spans="12:22" ht="15" x14ac:dyDescent="0.25">
      <c r="L195" s="161"/>
      <c r="M195" s="161"/>
      <c r="N195" s="3"/>
      <c r="O195" s="164"/>
      <c r="P195" s="164"/>
      <c r="Q195" s="3"/>
      <c r="R195" s="165"/>
      <c r="S195" s="3"/>
      <c r="T195" s="3"/>
      <c r="U195" s="101"/>
      <c r="V195" s="101"/>
    </row>
    <row r="196" spans="12:22" ht="15" x14ac:dyDescent="0.25">
      <c r="L196" s="161"/>
      <c r="M196" s="161"/>
      <c r="N196" s="3"/>
      <c r="O196" s="101"/>
      <c r="P196" s="101"/>
      <c r="Q196" s="3"/>
      <c r="R196" s="166"/>
      <c r="S196" s="3"/>
      <c r="T196" s="3"/>
      <c r="U196" s="101"/>
      <c r="V196" s="101"/>
    </row>
    <row r="197" spans="12:22" ht="15" x14ac:dyDescent="0.25">
      <c r="L197" s="161"/>
      <c r="M197" s="161"/>
      <c r="N197" s="3"/>
      <c r="O197" s="101"/>
      <c r="P197" s="101"/>
      <c r="Q197" s="3"/>
      <c r="R197" s="166"/>
      <c r="S197" s="3"/>
      <c r="T197" s="3"/>
      <c r="U197" s="101"/>
      <c r="V197" s="101"/>
    </row>
    <row r="198" spans="12:22" ht="15" x14ac:dyDescent="0.25">
      <c r="L198" s="161"/>
      <c r="M198" s="161"/>
      <c r="N198" s="3"/>
      <c r="O198" s="101"/>
      <c r="P198" s="101"/>
      <c r="Q198" s="3"/>
      <c r="R198" s="166"/>
      <c r="S198" s="3"/>
      <c r="T198" s="3"/>
      <c r="U198" s="101"/>
      <c r="V198" s="101"/>
    </row>
    <row r="199" spans="12:22" ht="15" x14ac:dyDescent="0.25">
      <c r="L199" s="161"/>
      <c r="M199" s="161"/>
      <c r="N199" s="3"/>
      <c r="O199" s="164"/>
      <c r="P199" s="164"/>
      <c r="Q199" s="3"/>
      <c r="R199" s="165"/>
      <c r="S199" s="3"/>
      <c r="T199" s="3"/>
      <c r="U199" s="101"/>
      <c r="V199" s="101"/>
    </row>
    <row r="200" spans="12:22" ht="15" x14ac:dyDescent="0.25">
      <c r="L200" s="161"/>
      <c r="M200" s="161"/>
      <c r="N200" s="3"/>
      <c r="O200" s="101"/>
      <c r="P200" s="101"/>
      <c r="Q200" s="3"/>
      <c r="R200" s="166"/>
      <c r="S200" s="3"/>
      <c r="T200" s="3"/>
      <c r="U200" s="101"/>
      <c r="V200" s="101"/>
    </row>
    <row r="201" spans="12:22" ht="15" x14ac:dyDescent="0.25">
      <c r="L201" s="161"/>
      <c r="M201" s="161"/>
      <c r="N201" s="3"/>
      <c r="O201" s="101"/>
      <c r="P201" s="101"/>
      <c r="Q201" s="3"/>
      <c r="R201" s="166"/>
      <c r="S201" s="3"/>
      <c r="T201" s="3"/>
      <c r="U201" s="101"/>
      <c r="V201" s="101"/>
    </row>
    <row r="202" spans="12:22" ht="15" x14ac:dyDescent="0.25">
      <c r="L202" s="161"/>
      <c r="M202" s="161"/>
      <c r="N202" s="3"/>
      <c r="O202" s="101"/>
      <c r="P202" s="101"/>
      <c r="Q202" s="3"/>
      <c r="R202" s="166"/>
      <c r="S202" s="3"/>
      <c r="T202" s="3"/>
      <c r="U202" s="101"/>
      <c r="V202" s="101"/>
    </row>
    <row r="203" spans="12:22" ht="15" x14ac:dyDescent="0.25">
      <c r="L203" s="161"/>
      <c r="M203" s="161"/>
      <c r="N203" s="3"/>
      <c r="O203" s="164"/>
      <c r="P203" s="164"/>
      <c r="Q203" s="3"/>
      <c r="R203" s="165"/>
      <c r="S203" s="3"/>
      <c r="T203" s="3"/>
      <c r="U203" s="101"/>
      <c r="V203" s="101"/>
    </row>
    <row r="204" spans="12:22" ht="15" x14ac:dyDescent="0.25">
      <c r="L204" s="161"/>
      <c r="M204" s="161"/>
      <c r="N204" s="3"/>
      <c r="O204" s="101"/>
      <c r="P204" s="101"/>
      <c r="Q204" s="3"/>
      <c r="R204" s="166"/>
      <c r="S204" s="3"/>
      <c r="T204" s="3"/>
      <c r="U204" s="101"/>
      <c r="V204" s="101"/>
    </row>
    <row r="205" spans="12:22" ht="15" x14ac:dyDescent="0.25">
      <c r="L205" s="161"/>
      <c r="M205" s="161"/>
      <c r="N205" s="3"/>
      <c r="O205" s="101"/>
      <c r="P205" s="101"/>
      <c r="Q205" s="3"/>
      <c r="R205" s="166"/>
      <c r="S205" s="3"/>
      <c r="T205" s="3"/>
      <c r="U205" s="101"/>
      <c r="V205" s="101"/>
    </row>
    <row r="206" spans="12:22" ht="15" x14ac:dyDescent="0.25">
      <c r="L206" s="161"/>
      <c r="M206" s="161"/>
      <c r="N206" s="3"/>
      <c r="O206" s="101"/>
      <c r="P206" s="101"/>
      <c r="Q206" s="3"/>
      <c r="R206" s="166"/>
      <c r="S206" s="3"/>
      <c r="T206" s="3"/>
      <c r="U206" s="101"/>
      <c r="V206" s="101"/>
    </row>
    <row r="207" spans="12:22" ht="15" x14ac:dyDescent="0.25">
      <c r="L207" s="161"/>
      <c r="M207" s="161"/>
      <c r="N207" s="3"/>
      <c r="O207" s="164"/>
      <c r="P207" s="164"/>
      <c r="Q207" s="3"/>
      <c r="R207" s="165"/>
      <c r="S207" s="3"/>
      <c r="T207" s="3"/>
      <c r="U207" s="101"/>
      <c r="V207" s="101"/>
    </row>
    <row r="208" spans="12:22" ht="15" x14ac:dyDescent="0.25">
      <c r="L208" s="161"/>
      <c r="M208" s="161"/>
      <c r="N208" s="3"/>
      <c r="O208" s="101"/>
      <c r="P208" s="101"/>
      <c r="Q208" s="3"/>
      <c r="R208" s="166"/>
      <c r="S208" s="3"/>
      <c r="T208" s="3"/>
      <c r="U208" s="101"/>
      <c r="V208" s="101"/>
    </row>
    <row r="209" spans="12:22" ht="15" x14ac:dyDescent="0.25">
      <c r="L209" s="161"/>
      <c r="M209" s="161"/>
      <c r="N209" s="3"/>
      <c r="O209" s="101"/>
      <c r="P209" s="101"/>
      <c r="Q209" s="3"/>
      <c r="R209" s="166"/>
      <c r="S209" s="3"/>
      <c r="T209" s="3"/>
      <c r="U209" s="101"/>
      <c r="V209" s="101"/>
    </row>
    <row r="210" spans="12:22" ht="15" x14ac:dyDescent="0.25">
      <c r="L210" s="161"/>
      <c r="M210" s="161"/>
      <c r="N210" s="3"/>
      <c r="O210" s="101"/>
      <c r="P210" s="101"/>
      <c r="Q210" s="3"/>
      <c r="R210" s="166"/>
      <c r="S210" s="3"/>
      <c r="T210" s="3"/>
      <c r="U210" s="101"/>
      <c r="V210" s="101"/>
    </row>
    <row r="211" spans="12:22" ht="15" x14ac:dyDescent="0.25">
      <c r="L211" s="161"/>
      <c r="M211" s="161"/>
      <c r="N211" s="3"/>
      <c r="O211" s="164"/>
      <c r="P211" s="164"/>
      <c r="Q211" s="3"/>
      <c r="R211" s="165"/>
      <c r="S211" s="3"/>
      <c r="T211" s="3"/>
      <c r="U211" s="101"/>
      <c r="V211" s="101"/>
    </row>
    <row r="212" spans="12:22" ht="15" x14ac:dyDescent="0.25">
      <c r="L212" s="161"/>
      <c r="M212" s="161"/>
      <c r="N212" s="3"/>
      <c r="O212" s="101"/>
      <c r="P212" s="101"/>
      <c r="Q212" s="3"/>
      <c r="R212" s="166"/>
      <c r="S212" s="3"/>
      <c r="T212" s="3"/>
      <c r="U212" s="101"/>
      <c r="V212" s="101"/>
    </row>
    <row r="213" spans="12:22" ht="15" x14ac:dyDescent="0.25">
      <c r="L213" s="161"/>
      <c r="M213" s="161"/>
      <c r="N213" s="3"/>
      <c r="O213" s="101"/>
      <c r="P213" s="101"/>
      <c r="Q213" s="3"/>
      <c r="R213" s="166"/>
      <c r="S213" s="3"/>
      <c r="T213" s="3"/>
      <c r="U213" s="101"/>
      <c r="V213" s="101"/>
    </row>
    <row r="214" spans="12:22" ht="15" x14ac:dyDescent="0.25">
      <c r="L214" s="161"/>
      <c r="M214" s="161"/>
      <c r="N214" s="3"/>
      <c r="O214" s="101"/>
      <c r="P214" s="101"/>
      <c r="Q214" s="3"/>
      <c r="R214" s="166"/>
      <c r="S214" s="3"/>
      <c r="T214" s="3"/>
      <c r="U214" s="101"/>
      <c r="V214" s="101"/>
    </row>
    <row r="215" spans="12:22" ht="15" x14ac:dyDescent="0.25">
      <c r="L215" s="161"/>
      <c r="M215" s="161"/>
      <c r="N215" s="3"/>
      <c r="O215" s="164"/>
      <c r="P215" s="164"/>
      <c r="Q215" s="3"/>
      <c r="R215" s="165"/>
      <c r="S215" s="3"/>
      <c r="T215" s="3"/>
      <c r="U215" s="101"/>
      <c r="V215" s="101"/>
    </row>
    <row r="216" spans="12:22" ht="15" x14ac:dyDescent="0.25">
      <c r="L216" s="161"/>
      <c r="M216" s="161"/>
      <c r="N216" s="3"/>
      <c r="O216" s="101"/>
      <c r="P216" s="101"/>
      <c r="Q216" s="3"/>
      <c r="R216" s="166"/>
      <c r="S216" s="3"/>
      <c r="T216" s="3"/>
      <c r="U216" s="101"/>
      <c r="V216" s="101"/>
    </row>
    <row r="217" spans="12:22" ht="15" x14ac:dyDescent="0.25">
      <c r="L217" s="161"/>
      <c r="M217" s="161"/>
      <c r="N217" s="3"/>
      <c r="O217" s="101"/>
      <c r="P217" s="101"/>
      <c r="Q217" s="3"/>
      <c r="R217" s="166"/>
      <c r="S217" s="3"/>
      <c r="T217" s="3"/>
      <c r="U217" s="101"/>
      <c r="V217" s="101"/>
    </row>
    <row r="218" spans="12:22" ht="15" x14ac:dyDescent="0.25">
      <c r="L218" s="161"/>
      <c r="M218" s="161"/>
      <c r="N218" s="161"/>
      <c r="O218" s="101"/>
      <c r="P218" s="101"/>
      <c r="Q218" s="161"/>
      <c r="R218" s="166"/>
      <c r="S218" s="161"/>
      <c r="T218" s="161"/>
      <c r="U218" s="101"/>
      <c r="V218" s="101"/>
    </row>
    <row r="219" spans="12:22" ht="15" x14ac:dyDescent="0.25">
      <c r="L219" s="100"/>
      <c r="S219" s="101"/>
      <c r="T219" s="101"/>
      <c r="U219" s="101"/>
      <c r="V219" s="101"/>
    </row>
    <row r="220" spans="12:22" ht="15" x14ac:dyDescent="0.25">
      <c r="L220" s="167"/>
      <c r="M220" s="167"/>
      <c r="N220" s="167"/>
      <c r="O220" s="167"/>
      <c r="P220" s="167"/>
      <c r="Q220" s="167"/>
      <c r="R220" s="167"/>
      <c r="S220" s="167"/>
      <c r="T220" s="167"/>
      <c r="U220" s="101"/>
      <c r="V220" s="101"/>
    </row>
    <row r="221" spans="12:22" ht="15" x14ac:dyDescent="0.25">
      <c r="L221" s="167"/>
      <c r="M221" s="167"/>
      <c r="N221" s="118"/>
      <c r="O221" s="118"/>
      <c r="P221" s="163"/>
      <c r="Q221" s="118"/>
      <c r="R221" s="118"/>
      <c r="S221" s="163"/>
      <c r="T221" s="163"/>
      <c r="U221" s="101"/>
      <c r="V221" s="101"/>
    </row>
    <row r="222" spans="12:22" ht="15" x14ac:dyDescent="0.25">
      <c r="L222" s="161"/>
      <c r="M222" s="161"/>
      <c r="N222" s="3"/>
      <c r="O222" s="164"/>
      <c r="P222" s="164"/>
      <c r="Q222" s="3"/>
      <c r="R222" s="165"/>
      <c r="S222" s="3"/>
      <c r="T222" s="3"/>
      <c r="U222" s="101"/>
      <c r="V222" s="101"/>
    </row>
    <row r="223" spans="12:22" ht="15" x14ac:dyDescent="0.25">
      <c r="L223" s="161"/>
      <c r="M223" s="161"/>
      <c r="N223" s="3"/>
      <c r="O223" s="121"/>
      <c r="P223" s="121"/>
      <c r="Q223" s="3"/>
      <c r="R223" s="165"/>
      <c r="S223" s="3"/>
      <c r="T223" s="3"/>
      <c r="U223" s="101"/>
      <c r="V223" s="101"/>
    </row>
    <row r="224" spans="12:22" ht="15" x14ac:dyDescent="0.25">
      <c r="L224" s="161"/>
      <c r="M224" s="161"/>
      <c r="N224" s="3"/>
      <c r="O224" s="121"/>
      <c r="P224" s="121"/>
      <c r="Q224" s="3"/>
      <c r="R224" s="165"/>
      <c r="S224" s="3"/>
      <c r="T224" s="3"/>
      <c r="U224" s="101"/>
      <c r="V224" s="101"/>
    </row>
    <row r="225" spans="12:22" ht="15" x14ac:dyDescent="0.25">
      <c r="L225" s="161"/>
      <c r="M225" s="161"/>
      <c r="N225" s="3"/>
      <c r="O225" s="164"/>
      <c r="P225" s="164"/>
      <c r="Q225" s="3"/>
      <c r="R225" s="165"/>
      <c r="S225" s="3"/>
      <c r="T225" s="3"/>
      <c r="U225" s="101"/>
      <c r="V225" s="101"/>
    </row>
    <row r="226" spans="12:22" ht="15" x14ac:dyDescent="0.25">
      <c r="L226" s="161"/>
      <c r="M226" s="161"/>
      <c r="N226" s="3"/>
      <c r="O226" s="121"/>
      <c r="P226" s="121"/>
      <c r="Q226" s="3"/>
      <c r="R226" s="165"/>
      <c r="S226" s="3"/>
      <c r="T226" s="3"/>
      <c r="U226" s="101"/>
      <c r="V226" s="101"/>
    </row>
    <row r="227" spans="12:22" ht="15" x14ac:dyDescent="0.25">
      <c r="L227" s="161"/>
      <c r="M227" s="161"/>
      <c r="N227" s="3"/>
      <c r="O227" s="121"/>
      <c r="P227" s="121"/>
      <c r="Q227" s="3"/>
      <c r="R227" s="165"/>
      <c r="S227" s="3"/>
      <c r="T227" s="3"/>
      <c r="U227" s="101"/>
      <c r="V227" s="101"/>
    </row>
    <row r="228" spans="12:22" ht="15" x14ac:dyDescent="0.25">
      <c r="L228" s="161"/>
      <c r="M228" s="161"/>
      <c r="N228" s="3"/>
      <c r="O228" s="164"/>
      <c r="P228" s="164"/>
      <c r="Q228" s="3"/>
      <c r="R228" s="165"/>
      <c r="S228" s="3"/>
      <c r="T228" s="3"/>
      <c r="U228" s="101"/>
      <c r="V228" s="101"/>
    </row>
    <row r="229" spans="12:22" ht="15" x14ac:dyDescent="0.25">
      <c r="L229" s="161"/>
      <c r="M229" s="161"/>
      <c r="N229" s="3"/>
      <c r="O229" s="121"/>
      <c r="P229" s="121"/>
      <c r="Q229" s="3"/>
      <c r="R229" s="165"/>
      <c r="S229" s="3"/>
      <c r="T229" s="3"/>
      <c r="U229" s="101"/>
      <c r="V229" s="101"/>
    </row>
    <row r="230" spans="12:22" ht="15" x14ac:dyDescent="0.25">
      <c r="L230" s="161"/>
      <c r="M230" s="161"/>
      <c r="N230" s="3"/>
      <c r="O230" s="121"/>
      <c r="P230" s="121"/>
      <c r="Q230" s="3"/>
      <c r="R230" s="165"/>
      <c r="S230" s="3"/>
      <c r="T230" s="3"/>
      <c r="U230" s="101"/>
      <c r="V230" s="101"/>
    </row>
    <row r="231" spans="12:22" ht="15" x14ac:dyDescent="0.25">
      <c r="L231" s="161"/>
      <c r="M231" s="161"/>
      <c r="N231" s="3"/>
      <c r="O231" s="164"/>
      <c r="P231" s="164"/>
      <c r="Q231" s="3"/>
      <c r="R231" s="165"/>
      <c r="S231" s="3"/>
      <c r="T231" s="3"/>
      <c r="U231" s="101"/>
      <c r="V231" s="101"/>
    </row>
    <row r="232" spans="12:22" ht="15" x14ac:dyDescent="0.25">
      <c r="L232" s="161"/>
      <c r="M232" s="161"/>
      <c r="N232" s="3"/>
      <c r="O232" s="121"/>
      <c r="P232" s="121"/>
      <c r="Q232" s="3"/>
      <c r="R232" s="165"/>
      <c r="S232" s="3"/>
      <c r="T232" s="3"/>
      <c r="U232" s="101"/>
      <c r="V232" s="101"/>
    </row>
    <row r="233" spans="12:22" ht="15" x14ac:dyDescent="0.25">
      <c r="L233" s="161"/>
      <c r="M233" s="161"/>
      <c r="N233" s="3"/>
      <c r="O233" s="121"/>
      <c r="P233" s="121"/>
      <c r="Q233" s="3"/>
      <c r="R233" s="165"/>
      <c r="S233" s="3"/>
      <c r="T233" s="3"/>
      <c r="U233" s="101"/>
      <c r="V233" s="101"/>
    </row>
    <row r="234" spans="12:22" ht="15" x14ac:dyDescent="0.25">
      <c r="L234" s="161"/>
      <c r="M234" s="161"/>
      <c r="N234" s="3"/>
      <c r="O234" s="164"/>
      <c r="P234" s="164"/>
      <c r="Q234" s="3"/>
      <c r="R234" s="165"/>
      <c r="S234" s="3"/>
      <c r="T234" s="3"/>
      <c r="U234" s="101"/>
      <c r="V234" s="101"/>
    </row>
    <row r="235" spans="12:22" ht="15" x14ac:dyDescent="0.25">
      <c r="L235" s="161"/>
      <c r="M235" s="161"/>
      <c r="N235" s="3"/>
      <c r="O235" s="121"/>
      <c r="P235" s="121"/>
      <c r="Q235" s="3"/>
      <c r="R235" s="165"/>
      <c r="S235" s="3"/>
      <c r="T235" s="3"/>
      <c r="U235" s="101"/>
      <c r="V235" s="101"/>
    </row>
    <row r="236" spans="12:22" ht="15" x14ac:dyDescent="0.25">
      <c r="L236" s="161"/>
      <c r="M236" s="161"/>
      <c r="N236" s="3"/>
      <c r="O236" s="121"/>
      <c r="P236" s="121"/>
      <c r="Q236" s="3"/>
      <c r="R236" s="165"/>
      <c r="S236" s="3"/>
      <c r="T236" s="3"/>
      <c r="U236" s="101"/>
      <c r="V236" s="101"/>
    </row>
    <row r="237" spans="12:22" ht="15" x14ac:dyDescent="0.25">
      <c r="L237" s="161"/>
      <c r="M237" s="161"/>
      <c r="N237" s="3"/>
      <c r="O237" s="164"/>
      <c r="P237" s="164"/>
      <c r="Q237" s="3"/>
      <c r="R237" s="165"/>
      <c r="S237" s="3"/>
      <c r="T237" s="3"/>
      <c r="U237" s="101"/>
      <c r="V237" s="101"/>
    </row>
    <row r="238" spans="12:22" ht="15" x14ac:dyDescent="0.25">
      <c r="L238" s="161"/>
      <c r="M238" s="161"/>
      <c r="N238" s="3"/>
      <c r="O238" s="121"/>
      <c r="P238" s="121"/>
      <c r="Q238" s="3"/>
      <c r="R238" s="165"/>
      <c r="S238" s="3"/>
      <c r="T238" s="3"/>
      <c r="U238" s="101"/>
      <c r="V238" s="101"/>
    </row>
    <row r="239" spans="12:22" ht="15" x14ac:dyDescent="0.25">
      <c r="L239" s="161"/>
      <c r="M239" s="161"/>
      <c r="N239" s="3"/>
      <c r="O239" s="121"/>
      <c r="P239" s="121"/>
      <c r="Q239" s="3"/>
      <c r="R239" s="165"/>
      <c r="S239" s="3"/>
      <c r="T239" s="3"/>
      <c r="U239" s="101"/>
      <c r="V239" s="101"/>
    </row>
    <row r="240" spans="12:22" ht="15" x14ac:dyDescent="0.25">
      <c r="L240" s="161"/>
      <c r="M240" s="161"/>
      <c r="N240" s="3"/>
      <c r="O240" s="164"/>
      <c r="P240" s="164"/>
      <c r="Q240" s="3"/>
      <c r="R240" s="165"/>
      <c r="S240" s="3"/>
      <c r="T240" s="3"/>
      <c r="U240" s="101"/>
      <c r="V240" s="101"/>
    </row>
    <row r="241" spans="12:22" ht="15" x14ac:dyDescent="0.25">
      <c r="L241" s="161"/>
      <c r="M241" s="161"/>
      <c r="N241" s="3"/>
      <c r="O241" s="121"/>
      <c r="P241" s="121"/>
      <c r="Q241" s="3"/>
      <c r="R241" s="165"/>
      <c r="S241" s="3"/>
      <c r="T241" s="3"/>
      <c r="U241" s="101"/>
      <c r="V241" s="101"/>
    </row>
    <row r="242" spans="12:22" ht="15" x14ac:dyDescent="0.25">
      <c r="L242" s="161"/>
      <c r="M242" s="161"/>
      <c r="N242" s="3"/>
      <c r="O242" s="121"/>
      <c r="P242" s="121"/>
      <c r="Q242" s="3"/>
      <c r="R242" s="165"/>
      <c r="S242" s="3"/>
      <c r="T242" s="3"/>
      <c r="U242" s="101"/>
      <c r="V242" s="101"/>
    </row>
    <row r="243" spans="12:22" ht="15" x14ac:dyDescent="0.25">
      <c r="L243" s="161"/>
      <c r="M243" s="161"/>
      <c r="N243" s="3"/>
      <c r="O243" s="164"/>
      <c r="P243" s="164"/>
      <c r="Q243" s="3"/>
      <c r="R243" s="165"/>
      <c r="S243" s="3"/>
      <c r="T243" s="3"/>
      <c r="U243" s="101"/>
      <c r="V243" s="101"/>
    </row>
    <row r="244" spans="12:22" ht="15" x14ac:dyDescent="0.25">
      <c r="L244" s="161"/>
      <c r="M244" s="161"/>
      <c r="N244" s="3"/>
      <c r="O244" s="121"/>
      <c r="P244" s="121"/>
      <c r="Q244" s="3"/>
      <c r="R244" s="165"/>
      <c r="S244" s="3"/>
      <c r="T244" s="3"/>
      <c r="U244" s="101"/>
      <c r="V244" s="101"/>
    </row>
    <row r="245" spans="12:22" ht="15" x14ac:dyDescent="0.25">
      <c r="L245" s="161"/>
      <c r="M245" s="161"/>
      <c r="N245" s="3"/>
      <c r="O245" s="121"/>
      <c r="P245" s="121"/>
      <c r="Q245" s="3"/>
      <c r="R245" s="165"/>
      <c r="S245" s="3"/>
      <c r="T245" s="3"/>
      <c r="U245" s="101"/>
      <c r="V245" s="101"/>
    </row>
    <row r="246" spans="12:22" ht="15" x14ac:dyDescent="0.25">
      <c r="L246" s="161"/>
      <c r="M246" s="161"/>
      <c r="N246" s="3"/>
      <c r="O246" s="164"/>
      <c r="P246" s="164"/>
      <c r="Q246" s="3"/>
      <c r="R246" s="165"/>
      <c r="S246" s="3"/>
      <c r="T246" s="3"/>
      <c r="U246" s="101"/>
      <c r="V246" s="101"/>
    </row>
    <row r="247" spans="12:22" ht="15" x14ac:dyDescent="0.25">
      <c r="L247" s="161"/>
      <c r="M247" s="161"/>
      <c r="N247" s="3"/>
      <c r="O247" s="121"/>
      <c r="P247" s="121"/>
      <c r="Q247" s="3"/>
      <c r="R247" s="165"/>
      <c r="S247" s="3"/>
      <c r="T247" s="3"/>
      <c r="U247" s="101"/>
      <c r="V247" s="101"/>
    </row>
    <row r="248" spans="12:22" ht="15" x14ac:dyDescent="0.25">
      <c r="L248" s="161"/>
      <c r="M248" s="161"/>
      <c r="N248" s="3"/>
      <c r="O248" s="121"/>
      <c r="P248" s="121"/>
      <c r="Q248" s="3"/>
      <c r="R248" s="165"/>
      <c r="S248" s="3"/>
      <c r="T248" s="3"/>
      <c r="U248" s="101"/>
      <c r="V248" s="101"/>
    </row>
    <row r="249" spans="12:22" ht="15" x14ac:dyDescent="0.25">
      <c r="L249" s="161"/>
      <c r="M249" s="161"/>
      <c r="N249" s="3"/>
      <c r="O249" s="164"/>
      <c r="P249" s="164"/>
      <c r="Q249" s="3"/>
      <c r="R249" s="165"/>
      <c r="S249" s="3"/>
      <c r="T249" s="3"/>
      <c r="U249" s="101"/>
      <c r="V249" s="101"/>
    </row>
    <row r="250" spans="12:22" ht="15" x14ac:dyDescent="0.25">
      <c r="L250" s="161"/>
      <c r="M250" s="161"/>
      <c r="N250" s="3"/>
      <c r="O250" s="101"/>
      <c r="P250" s="101"/>
      <c r="Q250" s="3"/>
      <c r="R250" s="101"/>
      <c r="S250" s="3"/>
      <c r="T250" s="3"/>
      <c r="U250" s="101"/>
      <c r="V250" s="101"/>
    </row>
    <row r="251" spans="12:22" ht="15" x14ac:dyDescent="0.25">
      <c r="L251" s="161"/>
      <c r="M251" s="161"/>
      <c r="N251" s="3"/>
      <c r="O251" s="101"/>
      <c r="P251" s="101"/>
      <c r="Q251" s="3"/>
      <c r="R251" s="101"/>
      <c r="S251" s="3"/>
      <c r="T251" s="3"/>
      <c r="U251" s="101"/>
      <c r="V251" s="101"/>
    </row>
  </sheetData>
  <mergeCells count="23">
    <mergeCell ref="D2:G2"/>
    <mergeCell ref="R3:T3"/>
    <mergeCell ref="R17:T17"/>
    <mergeCell ref="R46:T46"/>
    <mergeCell ref="R64:R65"/>
    <mergeCell ref="R53:T53"/>
    <mergeCell ref="R66:R67"/>
    <mergeCell ref="R68:R69"/>
    <mergeCell ref="L129:L130"/>
    <mergeCell ref="O131:R131"/>
    <mergeCell ref="O132:R132"/>
    <mergeCell ref="L126:S126"/>
    <mergeCell ref="L127:L128"/>
    <mergeCell ref="M127:M128"/>
    <mergeCell ref="N127:N128"/>
    <mergeCell ref="O127:P127"/>
    <mergeCell ref="Q127:R127"/>
    <mergeCell ref="R137:R138"/>
    <mergeCell ref="L133:L136"/>
    <mergeCell ref="L137:L140"/>
    <mergeCell ref="O137:O138"/>
    <mergeCell ref="P137:P138"/>
    <mergeCell ref="Q137:Q138"/>
  </mergeCells>
  <phoneticPr fontId="8" type="noConversion"/>
  <pageMargins left="0.7" right="0.7" top="0.75" bottom="0.75" header="0.3" footer="0.3"/>
  <pageSetup orientation="portrait" horizontalDpi="0" verticalDpi="0" r:id="rId1"/>
  <drawing r:id="rId2"/>
  <legacyDrawing r:id="rId3"/>
  <tableParts count="2">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humbnail xmlns="31dec9db-5195-47be-9e82-d05353a30672" xsi:nil="true"/>
    <lcf76f155ced4ddcb4097134ff3c332f xmlns="31dec9db-5195-47be-9e82-d05353a30672">
      <Terms xmlns="http://schemas.microsoft.com/office/infopath/2007/PartnerControls"/>
    </lcf76f155ced4ddcb4097134ff3c332f>
    <_ip_UnifiedCompliancePolicyProperties xmlns="http://schemas.microsoft.com/sharepoint/v3" xsi:nil="true"/>
    <TaxCatchAll xmlns="6b2b484f-4c19-4c24-b89d-0399ef7e60b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2AA58A4A41B1F4CAE32AA5B340BDA7D" ma:contentTypeVersion="60" ma:contentTypeDescription="Create a new document." ma:contentTypeScope="" ma:versionID="957fdf9ee701b1418fc08cbece01d279">
  <xsd:schema xmlns:xsd="http://www.w3.org/2001/XMLSchema" xmlns:xs="http://www.w3.org/2001/XMLSchema" xmlns:p="http://schemas.microsoft.com/office/2006/metadata/properties" xmlns:ns1="http://schemas.microsoft.com/sharepoint/v3" xmlns:ns2="31dec9db-5195-47be-9e82-d05353a30672" xmlns:ns3="405923a6-f60e-469d-8560-ac7b1a3d2c54" xmlns:ns4="6b2b484f-4c19-4c24-b89d-0399ef7e60bb" targetNamespace="http://schemas.microsoft.com/office/2006/metadata/properties" ma:root="true" ma:fieldsID="83a0fb75b310229db32a75562a88d429" ns1:_="" ns2:_="" ns3:_="" ns4:_="">
    <xsd:import namespace="http://schemas.microsoft.com/sharepoint/v3"/>
    <xsd:import namespace="31dec9db-5195-47be-9e82-d05353a30672"/>
    <xsd:import namespace="405923a6-f60e-469d-8560-ac7b1a3d2c54"/>
    <xsd:import namespace="6b2b484f-4c19-4c24-b89d-0399ef7e60b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2:lcf76f155ced4ddcb4097134ff3c332f" minOccurs="0"/>
                <xsd:element ref="ns4:TaxCatchAll" minOccurs="0"/>
                <xsd:element ref="ns2:MediaServiceObjectDetectorVersions" minOccurs="0"/>
                <xsd:element ref="ns2:MediaServiceSearchProperties" minOccurs="0"/>
                <xsd:element ref="ns2:MediaLengthInSeconds" minOccurs="0"/>
                <xsd:element ref="ns2:Thumbnai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dec9db-5195-47be-9e82-d05353a306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Location" ma:index="11" nillable="true" ma:displayName="Location" ma:internalName="MediaServiceLocatio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af5a3b8-19fe-4aaf-8551-0b725c993cd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LengthInSeconds" ma:index="26" nillable="true" ma:displayName="MediaLengthInSeconds" ma:hidden="true" ma:internalName="MediaLengthInSeconds" ma:readOnly="true">
      <xsd:simpleType>
        <xsd:restriction base="dms:Unknown"/>
      </xsd:simpleType>
    </xsd:element>
    <xsd:element name="Thumbnail" ma:index="27" nillable="true" ma:displayName="Thumbnail" ma:format="Thumbnail" ma:internalName="Thumbnail">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05923a6-f60e-469d-8560-ac7b1a3d2c54"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b2b484f-4c19-4c24-b89d-0399ef7e60bb"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40c359fd-0401-4fb7-b333-7fe9b6ff300f}" ma:internalName="TaxCatchAll" ma:showField="CatchAllData" ma:web="6b2b484f-4c19-4c24-b89d-0399ef7e60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daf5a3b8-19fe-4aaf-8551-0b725c993cda" ContentTypeId="0x0101" PreviousValue="false"/>
</file>

<file path=customXml/itemProps1.xml><?xml version="1.0" encoding="utf-8"?>
<ds:datastoreItem xmlns:ds="http://schemas.openxmlformats.org/officeDocument/2006/customXml" ds:itemID="{B8F538E9-556C-4740-9384-70820DA6A959}">
  <ds:schemaRefs>
    <ds:schemaRef ds:uri="http://schemas.microsoft.com/sharepoint/v3/contenttype/forms"/>
  </ds:schemaRefs>
</ds:datastoreItem>
</file>

<file path=customXml/itemProps2.xml><?xml version="1.0" encoding="utf-8"?>
<ds:datastoreItem xmlns:ds="http://schemas.openxmlformats.org/officeDocument/2006/customXml" ds:itemID="{6CB6706F-DDF4-41B7-B137-65BA3C1C0B78}">
  <ds:schemaRefs>
    <ds:schemaRef ds:uri="http://schemas.microsoft.com/office/infopath/2007/PartnerControls"/>
    <ds:schemaRef ds:uri="http://purl.org/dc/elements/1.1/"/>
    <ds:schemaRef ds:uri="http://schemas.microsoft.com/office/2006/metadata/properties"/>
    <ds:schemaRef ds:uri="http://schemas.microsoft.com/sharepoint/v3"/>
    <ds:schemaRef ds:uri="http://schemas.microsoft.com/office/2006/documentManagement/types"/>
    <ds:schemaRef ds:uri="http://purl.org/dc/terms/"/>
    <ds:schemaRef ds:uri="http://schemas.openxmlformats.org/package/2006/metadata/core-properties"/>
    <ds:schemaRef ds:uri="http://purl.org/dc/dcmitype/"/>
    <ds:schemaRef ds:uri="31dec9db-5195-47be-9e82-d05353a30672"/>
    <ds:schemaRef ds:uri="6b2b484f-4c19-4c24-b89d-0399ef7e60bb"/>
    <ds:schemaRef ds:uri="405923a6-f60e-469d-8560-ac7b1a3d2c54"/>
    <ds:schemaRef ds:uri="http://www.w3.org/XML/1998/namespace"/>
  </ds:schemaRefs>
</ds:datastoreItem>
</file>

<file path=customXml/itemProps3.xml><?xml version="1.0" encoding="utf-8"?>
<ds:datastoreItem xmlns:ds="http://schemas.openxmlformats.org/officeDocument/2006/customXml" ds:itemID="{97D95746-45BE-4202-A755-FCE58C23E183}"/>
</file>

<file path=customXml/itemProps4.xml><?xml version="1.0" encoding="utf-8"?>
<ds:datastoreItem xmlns:ds="http://schemas.openxmlformats.org/officeDocument/2006/customXml" ds:itemID="{32E50F1C-15DA-45E9-ACE8-A9BF452DD6F1}">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45</vt:i4>
      </vt:variant>
    </vt:vector>
  </HeadingPairs>
  <TitlesOfParts>
    <vt:vector size="59" baseType="lpstr">
      <vt:lpstr>Review the Intro Tab</vt:lpstr>
      <vt:lpstr>Fill in the Application</vt:lpstr>
      <vt:lpstr>Place Your Signature</vt:lpstr>
      <vt:lpstr>Input A-C &amp; Heat Pump Measures</vt:lpstr>
      <vt:lpstr>Input Chiller Measures</vt:lpstr>
      <vt:lpstr>Input Chiller Data Measurements</vt:lpstr>
      <vt:lpstr>Review the Summary</vt:lpstr>
      <vt:lpstr>Completion</vt:lpstr>
      <vt:lpstr>References</vt:lpstr>
      <vt:lpstr>HVAC Calcs - OLD</vt:lpstr>
      <vt:lpstr>Caps</vt:lpstr>
      <vt:lpstr>QC</vt:lpstr>
      <vt:lpstr>Proj Data</vt:lpstr>
      <vt:lpstr>APTracks Export Data</vt:lpstr>
      <vt:lpstr>Gross_Proj_Cost</vt:lpstr>
      <vt:lpstr>Input_AvgkWhRate</vt:lpstr>
      <vt:lpstr>Input_BldgType</vt:lpstr>
      <vt:lpstr>Input_Bonus</vt:lpstr>
      <vt:lpstr>Input_BonusMeasureNumber</vt:lpstr>
      <vt:lpstr>Input_HVACType</vt:lpstr>
      <vt:lpstr>Input_ProgramType</vt:lpstr>
      <vt:lpstr>Input_ProjectNumber</vt:lpstr>
      <vt:lpstr>Input_Usage</vt:lpstr>
      <vt:lpstr>List_Biz_Class</vt:lpstr>
      <vt:lpstr>List_Bldg_Types</vt:lpstr>
      <vt:lpstr>List_ComKitch_Measure</vt:lpstr>
      <vt:lpstr>List_Contacts</vt:lpstr>
      <vt:lpstr>List_Custom_Class</vt:lpstr>
      <vt:lpstr>List_Custom_HVAC</vt:lpstr>
      <vt:lpstr>List_Custom_Type</vt:lpstr>
      <vt:lpstr>List_DBE_Option</vt:lpstr>
      <vt:lpstr>List_EffWindow_Direction</vt:lpstr>
      <vt:lpstr>List_EffWindow_Measure</vt:lpstr>
      <vt:lpstr>List_HVAC</vt:lpstr>
      <vt:lpstr>List_HVAC_Measure</vt:lpstr>
      <vt:lpstr>List_Install_Type</vt:lpstr>
      <vt:lpstr>List_Misc_Measure</vt:lpstr>
      <vt:lpstr>List_Ownership</vt:lpstr>
      <vt:lpstr>'Input Chiller Measures'!List_Program_Names</vt:lpstr>
      <vt:lpstr>List_Program_Names</vt:lpstr>
      <vt:lpstr>List_Project_Stage</vt:lpstr>
      <vt:lpstr>List_Refrig_Measure</vt:lpstr>
      <vt:lpstr>List_Source</vt:lpstr>
      <vt:lpstr>List_Tax_Entity</vt:lpstr>
      <vt:lpstr>List_Water_Heating</vt:lpstr>
      <vt:lpstr>List_WinFilm_Direction</vt:lpstr>
      <vt:lpstr>List_WinFilm_Measure</vt:lpstr>
      <vt:lpstr>List_Y_N</vt:lpstr>
      <vt:lpstr>List_Y_N_U</vt:lpstr>
      <vt:lpstr>Net_Project_Cost</vt:lpstr>
      <vt:lpstr>Project_Energy_Savings</vt:lpstr>
      <vt:lpstr>Subtotal_CustomIncentive</vt:lpstr>
      <vt:lpstr>Total_Incentive</vt:lpstr>
      <vt:lpstr>Value_Application_Version</vt:lpstr>
      <vt:lpstr>Value_Bonus_Rate</vt:lpstr>
      <vt:lpstr>Value_Cus_IncentRate</vt:lpstr>
      <vt:lpstr>Value_FastTrack_Limit</vt:lpstr>
      <vt:lpstr>Value_Measure_CAP</vt:lpstr>
      <vt:lpstr>Value_Project_CAP</vt:lpstr>
    </vt:vector>
  </TitlesOfParts>
  <Manager/>
  <Company>Chicago Bridge &amp; Iron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Kurtz, Spencer</dc:creator>
  <cp:keywords/>
  <dc:description/>
  <cp:lastModifiedBy>Kurtz, Spencer</cp:lastModifiedBy>
  <cp:revision/>
  <dcterms:created xsi:type="dcterms:W3CDTF">2017-02-21T18:38:33Z</dcterms:created>
  <dcterms:modified xsi:type="dcterms:W3CDTF">2024-09-23T21:17:47Z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0x01010092AA58A4A41B1F4CAE32AA5B340BDA7D</vt:lpwstr>
  </property>
  <property fmtid="{D5CDD505-2E9C-101B-9397-08002B2CF9AE}" pid="3" name="MediaServiceImageTags">
    <vt:lpwstr/>
  </property>
</Properties>
</file>